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880" yWindow="-90" windowWidth="29805" windowHeight="12540" tabRatio="862" activeTab="5"/>
  </bookViews>
  <sheets>
    <sheet name="summary" sheetId="25" r:id="rId1"/>
    <sheet name="ipb3-32b-he" sheetId="34" r:id="rId2"/>
    <sheet name="ipb3-32b-h2" sheetId="30" r:id="rId3"/>
    <sheet name="ipb3-32b-he-01022017" sheetId="33" r:id="rId4"/>
    <sheet name="ipb3-32b-he-01042017" sheetId="36" r:id="rId5"/>
    <sheet name="ipb3-32b-h2-100ns" sheetId="38" r:id="rId6"/>
    <sheet name="ipb3-32-h2-91ns" sheetId="42" r:id="rId7"/>
  </sheets>
  <definedNames>
    <definedName name="X_1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AA38" i="38" l="1"/>
  <c r="AA31" i="38"/>
  <c r="AA24" i="38"/>
  <c r="AA17" i="38"/>
  <c r="AA10" i="38"/>
  <c r="AA3" i="38"/>
  <c r="W3" i="36"/>
  <c r="W8" i="36"/>
  <c r="AB42" i="38"/>
  <c r="AB41" i="38"/>
  <c r="AB40" i="38"/>
  <c r="AB39" i="38"/>
  <c r="AB38" i="38"/>
  <c r="AB35" i="38"/>
  <c r="AB34" i="38"/>
  <c r="AB33" i="38"/>
  <c r="AB32" i="38"/>
  <c r="AB31" i="38"/>
  <c r="AB28" i="38"/>
  <c r="AB27" i="38"/>
  <c r="AB26" i="38"/>
  <c r="AB25" i="38"/>
  <c r="AB24" i="38"/>
  <c r="AB21" i="38"/>
  <c r="AB20" i="38"/>
  <c r="AB19" i="38"/>
  <c r="AB18" i="38"/>
  <c r="AB17" i="38"/>
  <c r="AB14" i="38"/>
  <c r="AB13" i="38"/>
  <c r="AB12" i="38"/>
  <c r="AB11" i="38"/>
  <c r="AB10" i="38"/>
  <c r="AB4" i="38"/>
  <c r="AB5" i="38"/>
  <c r="AB6" i="38"/>
  <c r="AB7" i="38"/>
  <c r="AB3" i="38"/>
  <c r="Z42" i="38"/>
  <c r="Z41" i="38"/>
  <c r="Z40" i="38"/>
  <c r="Z39" i="38"/>
  <c r="Z38" i="38"/>
  <c r="Z35" i="38"/>
  <c r="Z34" i="38"/>
  <c r="Z33" i="38"/>
  <c r="Z32" i="38"/>
  <c r="Z31" i="38"/>
  <c r="Z28" i="38"/>
  <c r="Z27" i="38"/>
  <c r="Z26" i="38"/>
  <c r="Z25" i="38"/>
  <c r="Z24" i="38"/>
  <c r="Z21" i="38"/>
  <c r="Z20" i="38"/>
  <c r="Z19" i="38"/>
  <c r="Z18" i="38"/>
  <c r="Z17" i="38"/>
  <c r="Z14" i="38"/>
  <c r="Z13" i="38"/>
  <c r="Z12" i="38"/>
  <c r="Z11" i="38"/>
  <c r="Z10" i="38"/>
  <c r="Z4" i="38"/>
  <c r="Z5" i="38"/>
  <c r="Z6" i="38"/>
  <c r="Z7" i="38"/>
  <c r="Z3" i="38"/>
  <c r="V3" i="38"/>
  <c r="X3" i="38"/>
  <c r="AC3" i="38"/>
  <c r="AA28" i="30"/>
  <c r="Y28" i="30"/>
  <c r="X28" i="30"/>
  <c r="W28" i="30"/>
  <c r="V28" i="30"/>
  <c r="U29" i="30"/>
  <c r="U30" i="30"/>
  <c r="U28" i="30"/>
  <c r="U24" i="30"/>
  <c r="U25" i="30"/>
  <c r="U23" i="30"/>
  <c r="AB31" i="30"/>
  <c r="Z31" i="30"/>
  <c r="AB30" i="30"/>
  <c r="Z30" i="30"/>
  <c r="AB29" i="30"/>
  <c r="Z29" i="30"/>
  <c r="AB28" i="30"/>
  <c r="Z28" i="30"/>
  <c r="AB27" i="30"/>
  <c r="Z27" i="30"/>
  <c r="AB26" i="30"/>
  <c r="Z26" i="30"/>
  <c r="AB25" i="30"/>
  <c r="Z25" i="30"/>
  <c r="AB24" i="30"/>
  <c r="Z24" i="30"/>
  <c r="AB23" i="30"/>
  <c r="Z23" i="30"/>
  <c r="AA23" i="30" s="1"/>
  <c r="V23" i="30"/>
  <c r="U4" i="30"/>
  <c r="U5" i="30"/>
  <c r="U3" i="30"/>
  <c r="AB20" i="30"/>
  <c r="Z20" i="30"/>
  <c r="U20" i="30"/>
  <c r="AB19" i="30"/>
  <c r="Z19" i="30"/>
  <c r="U19" i="30"/>
  <c r="AB18" i="30"/>
  <c r="Z18" i="30"/>
  <c r="AA18" i="30" s="1"/>
  <c r="Y18" i="30"/>
  <c r="X18" i="30"/>
  <c r="U18" i="30"/>
  <c r="W18" i="30" s="1"/>
  <c r="AB15" i="30"/>
  <c r="Z15" i="30"/>
  <c r="U15" i="30"/>
  <c r="AB14" i="30"/>
  <c r="Z14" i="30"/>
  <c r="AA13" i="30" s="1"/>
  <c r="U14" i="30"/>
  <c r="AB13" i="30"/>
  <c r="Z13" i="30"/>
  <c r="Y13" i="30" s="1"/>
  <c r="W13" i="30"/>
  <c r="V13" i="30"/>
  <c r="U13" i="30"/>
  <c r="AB10" i="30"/>
  <c r="Z10" i="30"/>
  <c r="U10" i="30"/>
  <c r="AB9" i="30"/>
  <c r="Z9" i="30"/>
  <c r="U9" i="30"/>
  <c r="AB8" i="30"/>
  <c r="Z8" i="30"/>
  <c r="AA8" i="30" s="1"/>
  <c r="Y8" i="30"/>
  <c r="X8" i="30"/>
  <c r="U8" i="30"/>
  <c r="V8" i="30" s="1"/>
  <c r="AB5" i="30"/>
  <c r="Z5" i="30"/>
  <c r="AB4" i="30"/>
  <c r="Z4" i="30"/>
  <c r="AB3" i="30"/>
  <c r="Z3" i="30"/>
  <c r="AA3" i="30" s="1"/>
  <c r="W3" i="30"/>
  <c r="V3" i="30"/>
  <c r="U4" i="34"/>
  <c r="U5" i="34"/>
  <c r="U3" i="34"/>
  <c r="AB20" i="34"/>
  <c r="Z20" i="34"/>
  <c r="U20" i="34"/>
  <c r="AB19" i="34"/>
  <c r="Z19" i="34"/>
  <c r="U19" i="34"/>
  <c r="AB18" i="34"/>
  <c r="Z18" i="34"/>
  <c r="AA18" i="34" s="1"/>
  <c r="Y18" i="34"/>
  <c r="U18" i="34"/>
  <c r="W18" i="34" s="1"/>
  <c r="AB15" i="34"/>
  <c r="Z15" i="34"/>
  <c r="U15" i="34"/>
  <c r="AB14" i="34"/>
  <c r="Z14" i="34"/>
  <c r="U14" i="34"/>
  <c r="AB13" i="34"/>
  <c r="Z13" i="34"/>
  <c r="AA13" i="34" s="1"/>
  <c r="W13" i="34"/>
  <c r="V13" i="34"/>
  <c r="U13" i="34"/>
  <c r="AB10" i="34"/>
  <c r="Z10" i="34"/>
  <c r="U10" i="34"/>
  <c r="AB9" i="34"/>
  <c r="Z9" i="34"/>
  <c r="U9" i="34"/>
  <c r="AB8" i="34"/>
  <c r="Z8" i="34"/>
  <c r="AA8" i="34" s="1"/>
  <c r="Y8" i="34"/>
  <c r="X8" i="34"/>
  <c r="U8" i="34"/>
  <c r="W8" i="34" s="1"/>
  <c r="AB5" i="34"/>
  <c r="Z5" i="34"/>
  <c r="AB4" i="34"/>
  <c r="Z4" i="34"/>
  <c r="AB3" i="34"/>
  <c r="Z3" i="34"/>
  <c r="AA3" i="34" s="1"/>
  <c r="W3" i="34"/>
  <c r="V3" i="34"/>
  <c r="W23" i="30" l="1"/>
  <c r="X23" i="30"/>
  <c r="Y23" i="30"/>
  <c r="X13" i="30"/>
  <c r="W8" i="30"/>
  <c r="X3" i="30"/>
  <c r="V18" i="30"/>
  <c r="Y3" i="30"/>
  <c r="X3" i="34"/>
  <c r="V18" i="34"/>
  <c r="Y3" i="34"/>
  <c r="X18" i="34"/>
  <c r="X13" i="34"/>
  <c r="V8" i="34"/>
  <c r="Y13" i="34"/>
  <c r="AC4" i="38"/>
  <c r="A1" i="42" l="1"/>
  <c r="AE42" i="42"/>
  <c r="AE41" i="42"/>
  <c r="AE39" i="42"/>
  <c r="AD38" i="42"/>
  <c r="AE38" i="42"/>
  <c r="AE34" i="42"/>
  <c r="AE33" i="42"/>
  <c r="AE32" i="42"/>
  <c r="AE31" i="42"/>
  <c r="AD31" i="42"/>
  <c r="AC29" i="42"/>
  <c r="AE28" i="42"/>
  <c r="AC28" i="42"/>
  <c r="Z28" i="42"/>
  <c r="AB28" i="42" s="1"/>
  <c r="Y28" i="42"/>
  <c r="X28" i="42"/>
  <c r="U28" i="42"/>
  <c r="AC27" i="42"/>
  <c r="Z27" i="42"/>
  <c r="AB27" i="42" s="1"/>
  <c r="Y27" i="42"/>
  <c r="AE27" i="42" s="1"/>
  <c r="X27" i="42"/>
  <c r="U27" i="42"/>
  <c r="W24" i="42" s="1"/>
  <c r="AC26" i="42"/>
  <c r="AB26" i="42"/>
  <c r="Z26" i="42"/>
  <c r="Y26" i="42"/>
  <c r="AE26" i="42" s="1"/>
  <c r="X26" i="42"/>
  <c r="U26" i="42"/>
  <c r="AE25" i="42"/>
  <c r="AC25" i="42"/>
  <c r="Z25" i="42"/>
  <c r="AB25" i="42" s="1"/>
  <c r="Y25" i="42"/>
  <c r="X25" i="42"/>
  <c r="U25" i="42"/>
  <c r="AE24" i="42"/>
  <c r="AD24" i="42"/>
  <c r="AC24" i="42"/>
  <c r="Z24" i="42"/>
  <c r="Y24" i="42"/>
  <c r="X24" i="42"/>
  <c r="AB24" i="42" s="1"/>
  <c r="V24" i="42"/>
  <c r="U24" i="42"/>
  <c r="AC21" i="42"/>
  <c r="Z21" i="42"/>
  <c r="AB21" i="42" s="1"/>
  <c r="Y21" i="42"/>
  <c r="AE21" i="42" s="1"/>
  <c r="X21" i="42"/>
  <c r="U21" i="42"/>
  <c r="AC20" i="42"/>
  <c r="AB20" i="42"/>
  <c r="Z20" i="42"/>
  <c r="Y20" i="42"/>
  <c r="AE20" i="42" s="1"/>
  <c r="X20" i="42"/>
  <c r="U20" i="42"/>
  <c r="AE19" i="42"/>
  <c r="AC19" i="42"/>
  <c r="Z19" i="42"/>
  <c r="AB19" i="42" s="1"/>
  <c r="Y19" i="42"/>
  <c r="X19" i="42"/>
  <c r="U19" i="42"/>
  <c r="AC18" i="42"/>
  <c r="Z18" i="42"/>
  <c r="AB18" i="42" s="1"/>
  <c r="Y18" i="42"/>
  <c r="AE18" i="42" s="1"/>
  <c r="X18" i="42"/>
  <c r="U18" i="42"/>
  <c r="AC17" i="42"/>
  <c r="Z17" i="42"/>
  <c r="AE17" i="42" s="1"/>
  <c r="Y17" i="42"/>
  <c r="X17" i="42"/>
  <c r="U17" i="42"/>
  <c r="W17" i="42" s="1"/>
  <c r="AC14" i="42"/>
  <c r="AB14" i="42"/>
  <c r="Z14" i="42"/>
  <c r="Y14" i="42"/>
  <c r="AE14" i="42" s="1"/>
  <c r="X14" i="42"/>
  <c r="U14" i="42"/>
  <c r="AE13" i="42"/>
  <c r="AC13" i="42"/>
  <c r="Z13" i="42"/>
  <c r="AB13" i="42" s="1"/>
  <c r="Y13" i="42"/>
  <c r="X13" i="42"/>
  <c r="U13" i="42"/>
  <c r="AC12" i="42"/>
  <c r="Z12" i="42"/>
  <c r="AB12" i="42" s="1"/>
  <c r="Y12" i="42"/>
  <c r="AE12" i="42" s="1"/>
  <c r="X12" i="42"/>
  <c r="U12" i="42"/>
  <c r="AE11" i="42"/>
  <c r="AC11" i="42"/>
  <c r="AB11" i="42"/>
  <c r="Z11" i="42"/>
  <c r="Y11" i="42"/>
  <c r="X11" i="42"/>
  <c r="U11" i="42"/>
  <c r="AC10" i="42"/>
  <c r="AB10" i="42"/>
  <c r="Z10" i="42"/>
  <c r="AE10" i="42" s="1"/>
  <c r="Y10" i="42"/>
  <c r="AD10" i="42" s="1"/>
  <c r="X10" i="42"/>
  <c r="U10" i="42"/>
  <c r="V10" i="42" s="1"/>
  <c r="AE7" i="42"/>
  <c r="AC7" i="42"/>
  <c r="Z7" i="42"/>
  <c r="AB7" i="42" s="1"/>
  <c r="Y7" i="42"/>
  <c r="X7" i="42"/>
  <c r="U7" i="42"/>
  <c r="AC6" i="42"/>
  <c r="Z6" i="42"/>
  <c r="AB6" i="42" s="1"/>
  <c r="Y6" i="42"/>
  <c r="AD3" i="42" s="1"/>
  <c r="X6" i="42"/>
  <c r="U6" i="42"/>
  <c r="AE5" i="42"/>
  <c r="AC5" i="42"/>
  <c r="AB5" i="42"/>
  <c r="Z5" i="42"/>
  <c r="Y5" i="42"/>
  <c r="X5" i="42"/>
  <c r="U5" i="42"/>
  <c r="AC4" i="42"/>
  <c r="Z4" i="42"/>
  <c r="AE4" i="42" s="1"/>
  <c r="Y4" i="42"/>
  <c r="X4" i="42"/>
  <c r="U4" i="42"/>
  <c r="AC3" i="42"/>
  <c r="AA3" i="42"/>
  <c r="Z3" i="42"/>
  <c r="AE3" i="42" s="1"/>
  <c r="Y3" i="42"/>
  <c r="X3" i="42"/>
  <c r="AB3" i="42" s="1"/>
  <c r="U3" i="42"/>
  <c r="W3" i="42" s="1"/>
  <c r="AA24" i="42" l="1"/>
  <c r="AA17" i="42"/>
  <c r="AE35" i="42"/>
  <c r="AA10" i="42"/>
  <c r="AB17" i="42"/>
  <c r="AE40" i="42"/>
  <c r="AE6" i="42"/>
  <c r="V17" i="42"/>
  <c r="AD17" i="42"/>
  <c r="AB4" i="42"/>
  <c r="W10" i="42"/>
  <c r="V3" i="42"/>
  <c r="AD3" i="38" l="1"/>
  <c r="AF3" i="38" s="1"/>
  <c r="AC18" i="38"/>
  <c r="AC19" i="38"/>
  <c r="AC20" i="38"/>
  <c r="AC21" i="38"/>
  <c r="AC17" i="38"/>
  <c r="AC11" i="38"/>
  <c r="AC12" i="38"/>
  <c r="AC13" i="38"/>
  <c r="AC14" i="38"/>
  <c r="AC10" i="38"/>
  <c r="AC5" i="38"/>
  <c r="AC6" i="38"/>
  <c r="AC7" i="38"/>
  <c r="AD4" i="38" l="1"/>
  <c r="AF4" i="38" s="1"/>
  <c r="AD5" i="38"/>
  <c r="AF5" i="38" s="1"/>
  <c r="AD6" i="38"/>
  <c r="AF6" i="38" s="1"/>
  <c r="AD7" i="38"/>
  <c r="AF7" i="38" s="1"/>
  <c r="AD8" i="38"/>
  <c r="AD9" i="38"/>
  <c r="AD10" i="38"/>
  <c r="AF10" i="38" s="1"/>
  <c r="AD11" i="38"/>
  <c r="AF11" i="38" s="1"/>
  <c r="AD12" i="38"/>
  <c r="AF12" i="38" s="1"/>
  <c r="AD13" i="38"/>
  <c r="AF13" i="38" s="1"/>
  <c r="AD14" i="38"/>
  <c r="AF14" i="38" s="1"/>
  <c r="AD15" i="38"/>
  <c r="AD16" i="38"/>
  <c r="AD17" i="38"/>
  <c r="AF17" i="38" s="1"/>
  <c r="AD18" i="38"/>
  <c r="AF18" i="38" s="1"/>
  <c r="AD19" i="38"/>
  <c r="AF19" i="38" s="1"/>
  <c r="AD20" i="38"/>
  <c r="AF20" i="38" s="1"/>
  <c r="AD21" i="38"/>
  <c r="AF21" i="38" s="1"/>
  <c r="AD22" i="38"/>
  <c r="AD23" i="38"/>
  <c r="AD24" i="38"/>
  <c r="AF24" i="38" s="1"/>
  <c r="AD25" i="38"/>
  <c r="AF25" i="38" s="1"/>
  <c r="AD26" i="38"/>
  <c r="AF26" i="38" s="1"/>
  <c r="AD27" i="38"/>
  <c r="AF27" i="38" s="1"/>
  <c r="AD28" i="38"/>
  <c r="AF28" i="38" s="1"/>
  <c r="AD31" i="38"/>
  <c r="AF31" i="38" s="1"/>
  <c r="AD32" i="38"/>
  <c r="AF32" i="38" s="1"/>
  <c r="AD33" i="38"/>
  <c r="AF33" i="38" s="1"/>
  <c r="AD34" i="38"/>
  <c r="AF34" i="38" s="1"/>
  <c r="AD35" i="38"/>
  <c r="AF35" i="38" s="1"/>
  <c r="AD36" i="38"/>
  <c r="AD37" i="38"/>
  <c r="AD38" i="38"/>
  <c r="AF38" i="38" s="1"/>
  <c r="AD39" i="38"/>
  <c r="AF39" i="38" s="1"/>
  <c r="AD40" i="38"/>
  <c r="AF40" i="38" s="1"/>
  <c r="AD41" i="38"/>
  <c r="AF41" i="38" s="1"/>
  <c r="AD42" i="38"/>
  <c r="AF42" i="38" s="1"/>
  <c r="AD43" i="38"/>
  <c r="AD2" i="38"/>
  <c r="AC42" i="38" l="1"/>
  <c r="AC41" i="38"/>
  <c r="AC40" i="38"/>
  <c r="AC39" i="38"/>
  <c r="AC38" i="38"/>
  <c r="AC35" i="38"/>
  <c r="AC34" i="38"/>
  <c r="AC33" i="38"/>
  <c r="AC32" i="38"/>
  <c r="AC31" i="38"/>
  <c r="AC28" i="38"/>
  <c r="AC27" i="38"/>
  <c r="AC26" i="38"/>
  <c r="AC25" i="38"/>
  <c r="AC24" i="38"/>
  <c r="O6" i="25"/>
  <c r="A1" i="38"/>
  <c r="X42" i="38"/>
  <c r="U42" i="38"/>
  <c r="X41" i="38"/>
  <c r="U41" i="38"/>
  <c r="X40" i="38"/>
  <c r="U40" i="38"/>
  <c r="X39" i="38"/>
  <c r="U39" i="38"/>
  <c r="X38" i="38"/>
  <c r="U38" i="38"/>
  <c r="X35" i="38"/>
  <c r="U35" i="38"/>
  <c r="X34" i="38"/>
  <c r="U34" i="38"/>
  <c r="X33" i="38"/>
  <c r="U33" i="38"/>
  <c r="X32" i="38"/>
  <c r="U32" i="38"/>
  <c r="X31" i="38"/>
  <c r="U31" i="38"/>
  <c r="X28" i="38"/>
  <c r="U28" i="38"/>
  <c r="X27" i="38"/>
  <c r="U27" i="38"/>
  <c r="X26" i="38"/>
  <c r="U26" i="38"/>
  <c r="X25" i="38"/>
  <c r="U25" i="38"/>
  <c r="X24" i="38"/>
  <c r="U24" i="38"/>
  <c r="X21" i="38"/>
  <c r="U21" i="38"/>
  <c r="X20" i="38"/>
  <c r="U20" i="38"/>
  <c r="X19" i="38"/>
  <c r="U19" i="38"/>
  <c r="X18" i="38"/>
  <c r="U18" i="38"/>
  <c r="X17" i="38"/>
  <c r="U17" i="38"/>
  <c r="X14" i="38"/>
  <c r="U14" i="38"/>
  <c r="X13" i="38"/>
  <c r="U13" i="38"/>
  <c r="X12" i="38"/>
  <c r="U12" i="38"/>
  <c r="X11" i="38"/>
  <c r="U11" i="38"/>
  <c r="X10" i="38"/>
  <c r="U10" i="38"/>
  <c r="X7" i="38"/>
  <c r="U7" i="38"/>
  <c r="X6" i="38"/>
  <c r="U6" i="38"/>
  <c r="X5" i="38"/>
  <c r="U5" i="38"/>
  <c r="X4" i="38"/>
  <c r="U4" i="38"/>
  <c r="U3" i="38"/>
  <c r="Y3" i="38" l="1"/>
  <c r="V17" i="38"/>
  <c r="V38" i="38"/>
  <c r="W17" i="38"/>
  <c r="P1" i="25"/>
  <c r="O7" i="25"/>
  <c r="Y38" i="38"/>
  <c r="Y17" i="38"/>
  <c r="W10" i="38"/>
  <c r="W31" i="38"/>
  <c r="Y10" i="38"/>
  <c r="Y31" i="38"/>
  <c r="W38" i="38"/>
  <c r="Y24" i="38"/>
  <c r="W3" i="38"/>
  <c r="V24" i="38"/>
  <c r="W24" i="38"/>
  <c r="V10" i="38"/>
  <c r="V31" i="38"/>
  <c r="U23" i="36"/>
  <c r="T23" i="36"/>
  <c r="S23" i="36"/>
  <c r="W23" i="36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V8" i="36"/>
  <c r="U8" i="36"/>
  <c r="S8" i="36"/>
  <c r="R8" i="36"/>
  <c r="V5" i="36"/>
  <c r="U5" i="36"/>
  <c r="R5" i="36"/>
  <c r="V4" i="36"/>
  <c r="U4" i="36"/>
  <c r="R4" i="36"/>
  <c r="T3" i="36" s="1"/>
  <c r="V3" i="36"/>
  <c r="U3" i="36"/>
  <c r="S3" i="36"/>
  <c r="R3" i="36"/>
  <c r="A1" i="36"/>
  <c r="P5" i="25"/>
  <c r="Q1" i="25" l="1"/>
  <c r="O8" i="25"/>
  <c r="Q5" i="25"/>
  <c r="P7" i="25"/>
  <c r="P8" i="25"/>
  <c r="P6" i="25"/>
  <c r="P3" i="25"/>
  <c r="Q3" i="25"/>
  <c r="P4" i="25" l="1"/>
  <c r="Q4" i="25"/>
  <c r="R1" i="25"/>
  <c r="O9" i="25"/>
  <c r="V24" i="33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A1" i="34"/>
  <c r="P9" i="25"/>
  <c r="R5" i="25"/>
  <c r="Q6" i="25"/>
  <c r="Q7" i="25"/>
  <c r="Q8" i="25"/>
  <c r="Q9" i="25"/>
  <c r="S1" i="25" l="1"/>
  <c r="C1" i="25"/>
  <c r="I1" i="25"/>
  <c r="O10" i="25"/>
  <c r="Q10" i="25"/>
  <c r="P10" i="25"/>
  <c r="S5" i="25"/>
  <c r="R6" i="25"/>
  <c r="R7" i="25"/>
  <c r="R8" i="25"/>
  <c r="R9" i="25"/>
  <c r="R10" i="25"/>
  <c r="S3" i="25"/>
  <c r="R12" i="25"/>
  <c r="R3" i="25"/>
  <c r="R4" i="25" l="1"/>
  <c r="T1" i="25"/>
  <c r="S4" i="25"/>
  <c r="D1" i="25"/>
  <c r="J1" i="25"/>
  <c r="O11" i="25"/>
  <c r="R11" i="25"/>
  <c r="Q11" i="25"/>
  <c r="P11" i="25"/>
  <c r="T5" i="25"/>
  <c r="S7" i="25"/>
  <c r="S8" i="25"/>
  <c r="S9" i="25"/>
  <c r="S10" i="25"/>
  <c r="S6" i="25"/>
  <c r="S11" i="25"/>
  <c r="T3" i="25"/>
  <c r="S12" i="25"/>
  <c r="I12" i="25"/>
  <c r="I8" i="25"/>
  <c r="I9" i="25"/>
  <c r="I5" i="25"/>
  <c r="I11" i="25"/>
  <c r="I10" i="25"/>
  <c r="I7" i="25"/>
  <c r="I6" i="25"/>
  <c r="I3" i="25"/>
  <c r="C11" i="25"/>
  <c r="C7" i="25"/>
  <c r="C3" i="25"/>
  <c r="C8" i="25"/>
  <c r="C12" i="25"/>
  <c r="C10" i="25"/>
  <c r="C9" i="25"/>
  <c r="C6" i="25"/>
  <c r="C5" i="25"/>
  <c r="T4" i="25" l="1"/>
  <c r="U1" i="25"/>
  <c r="I4" i="25"/>
  <c r="C4" i="25"/>
  <c r="E1" i="25"/>
  <c r="F1" i="25" s="1"/>
  <c r="G1" i="25" s="1"/>
  <c r="K1" i="25"/>
  <c r="O12" i="25"/>
  <c r="U23" i="33"/>
  <c r="U18" i="33"/>
  <c r="U13" i="33"/>
  <c r="U8" i="33"/>
  <c r="U3" i="33"/>
  <c r="S23" i="33"/>
  <c r="R24" i="33"/>
  <c r="R23" i="33"/>
  <c r="S18" i="33"/>
  <c r="R19" i="33"/>
  <c r="R20" i="33"/>
  <c r="R18" i="33"/>
  <c r="S13" i="33"/>
  <c r="R14" i="33"/>
  <c r="R15" i="33"/>
  <c r="R13" i="33"/>
  <c r="S8" i="33"/>
  <c r="R9" i="33"/>
  <c r="R10" i="33"/>
  <c r="R8" i="33"/>
  <c r="R5" i="33"/>
  <c r="S3" i="33"/>
  <c r="R4" i="33"/>
  <c r="R3" i="33"/>
  <c r="U24" i="33"/>
  <c r="U20" i="33"/>
  <c r="U19" i="33"/>
  <c r="U15" i="33"/>
  <c r="U14" i="33"/>
  <c r="U10" i="33"/>
  <c r="U9" i="33"/>
  <c r="U5" i="33"/>
  <c r="U4" i="33"/>
  <c r="Q12" i="25"/>
  <c r="P12" i="25"/>
  <c r="T12" i="25"/>
  <c r="T6" i="25"/>
  <c r="T7" i="25"/>
  <c r="T8" i="25"/>
  <c r="T9" i="25"/>
  <c r="T10" i="25"/>
  <c r="T11" i="25"/>
  <c r="U3" i="25"/>
  <c r="J9" i="25"/>
  <c r="J5" i="25"/>
  <c r="J10" i="25"/>
  <c r="J6" i="25"/>
  <c r="J11" i="25"/>
  <c r="J12" i="25"/>
  <c r="J7" i="25"/>
  <c r="J8" i="25"/>
  <c r="J3" i="25"/>
  <c r="G8" i="25"/>
  <c r="G3" i="25"/>
  <c r="G7" i="25"/>
  <c r="G11" i="25"/>
  <c r="G10" i="25"/>
  <c r="G6" i="25"/>
  <c r="G5" i="25"/>
  <c r="G9" i="25"/>
  <c r="G12" i="25"/>
  <c r="D5" i="25"/>
  <c r="D3" i="25"/>
  <c r="D9" i="25"/>
  <c r="D10" i="25"/>
  <c r="D11" i="25"/>
  <c r="D6" i="25"/>
  <c r="D7" i="25"/>
  <c r="D8" i="25"/>
  <c r="D12" i="25"/>
  <c r="U4" i="25" l="1"/>
  <c r="J4" i="25"/>
  <c r="H1" i="25"/>
  <c r="G4" i="25"/>
  <c r="D4" i="25"/>
  <c r="L1" i="25"/>
  <c r="U11" i="25"/>
  <c r="U7" i="25"/>
  <c r="U12" i="25"/>
  <c r="U8" i="25"/>
  <c r="U5" i="25"/>
  <c r="U9" i="25"/>
  <c r="U10" i="25"/>
  <c r="U6" i="25"/>
  <c r="K9" i="25"/>
  <c r="K5" i="25"/>
  <c r="K10" i="25"/>
  <c r="K6" i="25"/>
  <c r="K11" i="25"/>
  <c r="K12" i="25"/>
  <c r="K7" i="25"/>
  <c r="K8" i="25"/>
  <c r="K3" i="25"/>
  <c r="H8" i="25"/>
  <c r="H7" i="25"/>
  <c r="H11" i="25"/>
  <c r="H3" i="25"/>
  <c r="H6" i="25"/>
  <c r="H10" i="25"/>
  <c r="H5" i="25"/>
  <c r="H9" i="25"/>
  <c r="H12" i="25"/>
  <c r="F11" i="25"/>
  <c r="E8" i="25"/>
  <c r="F7" i="25"/>
  <c r="E9" i="25"/>
  <c r="F12" i="25"/>
  <c r="F3" i="25"/>
  <c r="E5" i="25"/>
  <c r="F8" i="25"/>
  <c r="E10" i="25"/>
  <c r="E7" i="25"/>
  <c r="E6" i="25"/>
  <c r="F5" i="25"/>
  <c r="F6" i="25"/>
  <c r="E3" i="25"/>
  <c r="E11" i="25"/>
  <c r="F9" i="25"/>
  <c r="E12" i="25"/>
  <c r="F10" i="25"/>
  <c r="K4" i="25" l="1"/>
  <c r="M1" i="25"/>
  <c r="H4" i="25"/>
  <c r="E4" i="25"/>
  <c r="F4" i="25"/>
  <c r="L5" i="25"/>
  <c r="L10" i="25"/>
  <c r="L6" i="25"/>
  <c r="L11" i="25"/>
  <c r="L7" i="25"/>
  <c r="L3" i="25"/>
  <c r="L12" i="25"/>
  <c r="L9" i="25"/>
  <c r="L8" i="25"/>
  <c r="L4" i="25" l="1"/>
  <c r="N1" i="25"/>
  <c r="M5" i="25"/>
  <c r="M10" i="25"/>
  <c r="M6" i="25"/>
  <c r="M11" i="25"/>
  <c r="M8" i="25"/>
  <c r="M7" i="25"/>
  <c r="M3" i="25"/>
  <c r="M12" i="25"/>
  <c r="M9" i="25"/>
  <c r="M4" i="25" l="1"/>
  <c r="N11" i="25"/>
  <c r="N7" i="25"/>
  <c r="N3" i="25"/>
  <c r="N12" i="25"/>
  <c r="N5" i="25"/>
  <c r="N8" i="25"/>
  <c r="N10" i="25"/>
  <c r="N9" i="25"/>
  <c r="N6" i="25"/>
  <c r="N4" i="25" l="1"/>
</calcChain>
</file>

<file path=xl/sharedStrings.xml><?xml version="1.0" encoding="utf-8"?>
<sst xmlns="http://schemas.openxmlformats.org/spreadsheetml/2006/main" count="225" uniqueCount="40">
  <si>
    <t>Temp</t>
  </si>
  <si>
    <t>HP</t>
  </si>
  <si>
    <t>M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</si>
  <si>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</si>
  <si>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</si>
  <si>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</si>
  <si>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</si>
  <si>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</si>
  <si>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</si>
  <si>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</si>
  <si>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</si>
  <si>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</si>
  <si>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</si>
  <si>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</si>
  <si>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</si>
  <si>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</si>
  <si>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</si>
  <si>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</si>
  <si>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</si>
  <si>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</si>
  <si>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</si>
  <si>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</si>
  <si>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</si>
  <si>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qSV^2/sSP</t>
  </si>
  <si>
    <t>qSV^2</t>
  </si>
  <si>
    <t>V^2/Power</t>
  </si>
  <si>
    <t>V^2</t>
  </si>
  <si>
    <t>V^2/HpDrop</t>
  </si>
  <si>
    <t>Power/HpDrop</t>
  </si>
  <si>
    <t>h2</t>
  </si>
  <si>
    <t>termP</t>
  </si>
  <si>
    <t>pcbP</t>
  </si>
  <si>
    <t>Power</t>
  </si>
  <si>
    <t>inT/coreT</t>
  </si>
  <si>
    <t>v1-v2</t>
  </si>
  <si>
    <t>Power'</t>
  </si>
  <si>
    <t xml:space="preserve">sri </t>
  </si>
  <si>
    <t>Desc</t>
  </si>
  <si>
    <t>HpDrop/Power</t>
  </si>
  <si>
    <t>HpDrop/V^2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</si>
</sst>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8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6" xfId="1" applyNumberFormat="1" applyFont="1" applyFill="1" applyBorder="1" applyAlignment="1">
      <alignment horizontal="center"/>
    </xf>
    <xf numFmtId="0" fontId="1" fillId="0" borderId="0" xfId="0" applyFont="1"/>
    <xf numFmtId="22" fontId="1" fillId="0" borderId="0" xfId="0" applyNumberFormat="1" applyFont="1"/>
    <xf numFmtId="2" fontId="0" fillId="4" borderId="0" xfId="0" applyNumberFormat="1" applyFill="1"/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14" fontId="4" fillId="2" borderId="6" xfId="1" applyNumberFormat="1" applyFont="1" applyFill="1" applyBorder="1" applyAlignment="1">
      <alignment horizontal="center"/>
    </xf>
    <xf numFmtId="0" fontId="2" fillId="3" borderId="5" xfId="1" applyFont="1" applyFill="1" applyBorder="1" applyAlignment="1">
      <alignment wrapText="1"/>
    </xf>
    <xf numFmtId="1" fontId="0" fillId="0" borderId="0" xfId="0" applyNumberFormat="1" applyFont="1"/>
    <xf numFmtId="2" fontId="5" fillId="3" borderId="1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14" fontId="4" fillId="2" borderId="0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summary!$K$4</c:f>
              <c:strCache>
                <c:ptCount val="1"/>
                <c:pt idx="0">
                  <c:v>ipb3-32b-h2-V^2/Power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summary!$B$5:$B$10</c:f>
              <c:numCache>
                <c:formatCode>0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summary!$K$5:$K$10</c:f>
              <c:numCache>
                <c:formatCode>0.00</c:formatCode>
                <c:ptCount val="6"/>
                <c:pt idx="0">
                  <c:v>0.12849538486374876</c:v>
                </c:pt>
                <c:pt idx="1">
                  <c:v>0.13970042662685012</c:v>
                </c:pt>
                <c:pt idx="2">
                  <c:v>0.15262917829770717</c:v>
                </c:pt>
                <c:pt idx="3">
                  <c:v>0.16970398467195705</c:v>
                </c:pt>
                <c:pt idx="4">
                  <c:v>0.18802912624570103</c:v>
                </c:pt>
                <c:pt idx="5">
                  <c:v>0.20279889602698256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summary!$E$4</c:f>
              <c:strCache>
                <c:ptCount val="1"/>
                <c:pt idx="0">
                  <c:v>ipb3-32b-he-V^2/Power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summary!$E$5:$E$8</c:f>
              <c:numCache>
                <c:formatCode>0.00</c:formatCode>
                <c:ptCount val="4"/>
                <c:pt idx="0">
                  <c:v>0.21855613807686525</c:v>
                </c:pt>
                <c:pt idx="1">
                  <c:v>0.24258529562653702</c:v>
                </c:pt>
                <c:pt idx="2">
                  <c:v>0.26988454676914719</c:v>
                </c:pt>
                <c:pt idx="3">
                  <c:v>0.30351796585705976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3216"/>
        <c:axId val="209336512"/>
      </c:scatterChart>
      <c:valAx>
        <c:axId val="136393216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09336512"/>
        <c:crosses val="autoZero"/>
        <c:crossBetween val="midCat"/>
      </c:valAx>
      <c:valAx>
        <c:axId val="20933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3932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0</xdr:rowOff>
    </xdr:from>
    <xdr:to>
      <xdr:col>8</xdr:col>
      <xdr:colOff>57151</xdr:colOff>
      <xdr:row>29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E1" zoomScaleNormal="100" workbookViewId="0">
      <selection activeCell="R3" sqref="R3"/>
    </sheetView>
  </sheetViews>
  <sheetFormatPr defaultColWidth="9" defaultRowHeight="15" x14ac:dyDescent="0.25"/>
  <cols>
    <col min="1" max="1" width="3" style="9" bestFit="1" customWidth="1"/>
    <col min="2" max="2" width="6" style="2" bestFit="1" customWidth="1"/>
    <col min="3" max="3" width="11.7109375" style="2" customWidth="1"/>
    <col min="4" max="4" width="11.85546875" style="2" customWidth="1"/>
    <col min="5" max="5" width="14" style="2" customWidth="1"/>
    <col min="6" max="9" width="10.7109375" style="2" customWidth="1"/>
    <col min="10" max="10" width="12.140625" style="2" customWidth="1"/>
    <col min="11" max="11" width="14" style="2" customWidth="1"/>
    <col min="12" max="12" width="10.7109375" style="2" customWidth="1"/>
    <col min="13" max="13" width="12.42578125" style="2" bestFit="1" customWidth="1"/>
    <col min="14" max="14" width="9.7109375" style="2" bestFit="1" customWidth="1"/>
    <col min="15" max="15" width="3" style="2" bestFit="1" customWidth="1"/>
    <col min="16" max="16" width="8.85546875" style="2" bestFit="1" customWidth="1"/>
    <col min="17" max="17" width="14.85546875" style="2" bestFit="1" customWidth="1"/>
    <col min="18" max="18" width="8.85546875" style="2" bestFit="1" customWidth="1"/>
    <col min="19" max="19" width="12.42578125" style="2" bestFit="1" customWidth="1"/>
    <col min="20" max="20" width="11.28515625" style="2" bestFit="1" customWidth="1"/>
    <col min="21" max="21" width="9.7109375" style="2" bestFit="1" customWidth="1"/>
    <col min="22" max="16384" width="9" style="2"/>
  </cols>
  <sheetData>
    <row r="1" spans="1:22" ht="47.25" customHeight="1" thickBot="1" x14ac:dyDescent="0.3">
      <c r="C1" s="14" t="str">
        <f ca="1">'ipb3-32b-he'!A1</f>
        <v>ipb3-32b-he</v>
      </c>
      <c r="D1" s="14" t="str">
        <f ca="1">C1</f>
        <v>ipb3-32b-he</v>
      </c>
      <c r="E1" s="14" t="str">
        <f ca="1">D1</f>
        <v>ipb3-32b-he</v>
      </c>
      <c r="F1" s="14" t="str">
        <f ca="1">E1</f>
        <v>ipb3-32b-he</v>
      </c>
      <c r="G1" s="14" t="str">
        <f t="shared" ref="G1:H1" ca="1" si="0">F1</f>
        <v>ipb3-32b-he</v>
      </c>
      <c r="H1" s="14" t="str">
        <f t="shared" ca="1" si="0"/>
        <v>ipb3-32b-he</v>
      </c>
      <c r="I1" s="20" t="str">
        <f ca="1">'ipb3-32b-h2'!A1</f>
        <v>ipb3-32b-h2</v>
      </c>
      <c r="J1" s="20" t="str">
        <f ca="1">I1</f>
        <v>ipb3-32b-h2</v>
      </c>
      <c r="K1" s="20" t="str">
        <f t="shared" ref="K1:L1" ca="1" si="1">J1</f>
        <v>ipb3-32b-h2</v>
      </c>
      <c r="L1" s="20" t="str">
        <f t="shared" ca="1" si="1"/>
        <v>ipb3-32b-h2</v>
      </c>
      <c r="M1" s="20" t="str">
        <f ca="1">L1</f>
        <v>ipb3-32b-h2</v>
      </c>
      <c r="N1" s="20" t="str">
        <f ca="1">M1</f>
        <v>ipb3-32b-h2</v>
      </c>
      <c r="P1" s="14" t="str">
        <f ca="1">'ipb3-32b-h2-100ns'!A1</f>
        <v>ipb3-32b-h2-100ns</v>
      </c>
      <c r="Q1" s="14" t="str">
        <f ca="1">P1</f>
        <v>ipb3-32b-h2-100ns</v>
      </c>
      <c r="R1" s="14" t="str">
        <f t="shared" ref="R1:S1" ca="1" si="2">Q1</f>
        <v>ipb3-32b-h2-100ns</v>
      </c>
      <c r="S1" s="14" t="str">
        <f t="shared" ca="1" si="2"/>
        <v>ipb3-32b-h2-100ns</v>
      </c>
      <c r="T1" s="14" t="str">
        <f t="shared" ref="T1" ca="1" si="3">S1</f>
        <v>ipb3-32b-h2-100ns</v>
      </c>
      <c r="U1" s="14" t="str">
        <f t="shared" ref="U1" ca="1" si="4">T1</f>
        <v>ipb3-32b-h2-100ns</v>
      </c>
    </row>
    <row r="2" spans="1:22" x14ac:dyDescent="0.25">
      <c r="B2" s="10" t="s">
        <v>4</v>
      </c>
      <c r="C2" s="15">
        <v>42713</v>
      </c>
      <c r="D2" s="16"/>
      <c r="E2" s="16"/>
      <c r="F2" s="16"/>
      <c r="G2" s="16"/>
      <c r="H2" s="16"/>
      <c r="I2" s="21">
        <v>42735</v>
      </c>
      <c r="J2" s="22"/>
      <c r="K2" s="22"/>
      <c r="L2" s="22"/>
      <c r="M2" s="27"/>
      <c r="N2" s="27"/>
      <c r="P2" s="16">
        <v>42742</v>
      </c>
      <c r="Q2" s="16"/>
      <c r="R2" s="16"/>
      <c r="S2" s="16"/>
      <c r="T2" s="16"/>
      <c r="U2" s="16"/>
    </row>
    <row r="3" spans="1:22" x14ac:dyDescent="0.25">
      <c r="B3" s="5" t="s">
        <v>37</v>
      </c>
      <c r="C3" s="25" t="str">
        <f ca="1">INDIRECT("'"&amp;C$1&amp;"'!"&amp;"u1")</f>
        <v>Hpdrop</v>
      </c>
      <c r="D3" s="25" t="str">
        <f ca="1">INDIRECT("'"&amp;D$1&amp;"'!"&amp;"v1")</f>
        <v>HpDrop/Power</v>
      </c>
      <c r="E3" s="25" t="str">
        <f ca="1">INDIRECT("'"&amp;E$1&amp;"'!"&amp;"x1")</f>
        <v>V^2/Power</v>
      </c>
      <c r="F3" s="25" t="str">
        <f ca="1">INDIRECT("'"&amp;F$1&amp;"'!"&amp;"z1")</f>
        <v>V^2</v>
      </c>
      <c r="G3" s="25" t="str">
        <f ca="1">INDIRECT("'"&amp;G$1&amp;"'!"&amp;"aa1")</f>
        <v>HpDrop/V^2</v>
      </c>
      <c r="H3" s="25" t="str">
        <f ca="1">INDIRECT("'"&amp;H$1&amp;"'!"&amp;"ab1")</f>
        <v>inT/coreT</v>
      </c>
      <c r="I3" s="25" t="str">
        <f ca="1">INDIRECT("'"&amp;I$1&amp;"'!"&amp;"u1")</f>
        <v>Hpdrop</v>
      </c>
      <c r="J3" s="25" t="str">
        <f ca="1">INDIRECT("'"&amp;J$1&amp;"'!"&amp;"v1")</f>
        <v>HpDrop/Power</v>
      </c>
      <c r="K3" s="25" t="str">
        <f ca="1">INDIRECT("'"&amp;K$1&amp;"'!"&amp;"x1")</f>
        <v>V^2/Power</v>
      </c>
      <c r="L3" s="25" t="str">
        <f ca="1">INDIRECT("'"&amp;L$1&amp;"'!"&amp;"z1")</f>
        <v>V^2</v>
      </c>
      <c r="M3" s="25" t="str">
        <f ca="1">INDIRECT("'"&amp;M$1&amp;"'!"&amp;"aa1")</f>
        <v>HpDrop/V^2</v>
      </c>
      <c r="N3" s="25" t="str">
        <f ca="1">INDIRECT("'"&amp;N$1&amp;"'!"&amp;"ab1")</f>
        <v>inT/coreT</v>
      </c>
      <c r="O3" s="26"/>
      <c r="P3" s="25" t="str">
        <f ca="1">INDIRECT("'"&amp;P$1&amp;"'!"&amp;"u1")</f>
        <v>Hpdrop</v>
      </c>
      <c r="Q3" s="25" t="str">
        <f ca="1">INDIRECT("'"&amp;Q$1&amp;"'!"&amp;"v1")</f>
        <v>HpDrop/Power</v>
      </c>
      <c r="R3" s="25" t="str">
        <f ca="1">INDIRECT("'"&amp;R$1&amp;"'!"&amp;"x1")</f>
        <v>V^2/Power</v>
      </c>
      <c r="S3" s="25" t="str">
        <f ca="1">INDIRECT("'"&amp;S$1&amp;"'!"&amp;"z1")</f>
        <v>V^2</v>
      </c>
      <c r="T3" s="25" t="str">
        <f ca="1">INDIRECT("'"&amp;T$1&amp;"'!"&amp;"aa1")</f>
        <v>HpDrop/V^2</v>
      </c>
      <c r="U3" s="25" t="str">
        <f ca="1">INDIRECT("'"&amp;U$1&amp;"'!"&amp;"ab1")</f>
        <v>inT/coreT</v>
      </c>
    </row>
    <row r="4" spans="1:22" ht="76.5" customHeight="1" x14ac:dyDescent="0.25">
      <c r="A4" s="11"/>
      <c r="B4" s="5" t="s">
        <v>0</v>
      </c>
      <c r="C4" s="23" t="str">
        <f t="shared" ref="C4:H4" ca="1" si="5">C1&amp;"-"&amp;C3</f>
        <v>ipb3-32b-he-Hpdrop</v>
      </c>
      <c r="D4" s="23" t="str">
        <f t="shared" ca="1" si="5"/>
        <v>ipb3-32b-he-HpDrop/Power</v>
      </c>
      <c r="E4" s="23" t="str">
        <f t="shared" ca="1" si="5"/>
        <v>ipb3-32b-he-V^2/Power</v>
      </c>
      <c r="F4" s="23" t="str">
        <f t="shared" ca="1" si="5"/>
        <v>ipb3-32b-he-V^2</v>
      </c>
      <c r="G4" s="23" t="str">
        <f t="shared" ca="1" si="5"/>
        <v>ipb3-32b-he-HpDrop/V^2</v>
      </c>
      <c r="H4" s="23" t="str">
        <f t="shared" ca="1" si="5"/>
        <v>ipb3-32b-he-inT/coreT</v>
      </c>
      <c r="I4" s="23" t="str">
        <f t="shared" ref="I4:N4" ca="1" si="6">I1&amp;"-"&amp;I3</f>
        <v>ipb3-32b-h2-Hpdrop</v>
      </c>
      <c r="J4" s="23" t="str">
        <f t="shared" ca="1" si="6"/>
        <v>ipb3-32b-h2-HpDrop/Power</v>
      </c>
      <c r="K4" s="23" t="str">
        <f t="shared" ca="1" si="6"/>
        <v>ipb3-32b-h2-V^2/Power</v>
      </c>
      <c r="L4" s="23" t="str">
        <f t="shared" ca="1" si="6"/>
        <v>ipb3-32b-h2-V^2</v>
      </c>
      <c r="M4" s="23" t="str">
        <f t="shared" ca="1" si="6"/>
        <v>ipb3-32b-h2-HpDrop/V^2</v>
      </c>
      <c r="N4" s="23" t="str">
        <f t="shared" ca="1" si="6"/>
        <v>ipb3-32b-h2-inT/coreT</v>
      </c>
      <c r="P4" s="23" t="str">
        <f t="shared" ref="P4:U4" ca="1" si="7">P1&amp;"-"&amp;P3</f>
        <v>ipb3-32b-h2-100ns-Hpdrop</v>
      </c>
      <c r="Q4" s="23" t="str">
        <f t="shared" ca="1" si="7"/>
        <v>ipb3-32b-h2-100ns-HpDrop/Power</v>
      </c>
      <c r="R4" s="23" t="str">
        <f t="shared" ca="1" si="7"/>
        <v>ipb3-32b-h2-100ns-V^2/Power</v>
      </c>
      <c r="S4" s="23" t="str">
        <f t="shared" ca="1" si="7"/>
        <v>ipb3-32b-h2-100ns-V^2</v>
      </c>
      <c r="T4" s="23" t="str">
        <f t="shared" ca="1" si="7"/>
        <v>ipb3-32b-h2-100ns-HpDrop/V^2</v>
      </c>
      <c r="U4" s="23" t="str">
        <f t="shared" ca="1" si="7"/>
        <v>ipb3-32b-h2-100ns-inT/coreT</v>
      </c>
    </row>
    <row r="5" spans="1:22" x14ac:dyDescent="0.25">
      <c r="A5" s="24">
        <v>3</v>
      </c>
      <c r="B5" s="12">
        <v>150</v>
      </c>
      <c r="C5" s="25">
        <f ca="1">INDIRECT("'"&amp;C$1&amp;"'!"&amp;"u"&amp;$A5+2)</f>
        <v>4.3078510689654994</v>
      </c>
      <c r="D5" s="25">
        <f ca="1">INDIRECT("'"&amp;D$1&amp;"'!"&amp;"v"&amp;$A5)</f>
        <v>0.54106826587968793</v>
      </c>
      <c r="E5" s="25">
        <f ca="1">INDIRECT("'"&amp;E$1&amp;"'!"&amp;"x"&amp;$A5)</f>
        <v>0.21855613807686525</v>
      </c>
      <c r="F5" s="25">
        <f ca="1">INDIRECT("'"&amp;F$1&amp;"'!"&amp;"z"&amp;$A5+2)</f>
        <v>1.694720319057988</v>
      </c>
      <c r="G5" s="25">
        <f ca="1">INDIRECT("'"&amp;G$1&amp;"'!"&amp;"aa"&amp;$A5)</f>
        <v>2.4756488057820736</v>
      </c>
      <c r="H5" s="25">
        <f ca="1">INDIRECT("'"&amp;H$1&amp;"'!"&amp;"ab"&amp;$A5)</f>
        <v>0.91284163328141799</v>
      </c>
      <c r="I5" s="25">
        <f ca="1">INDIRECT("'"&amp;I$1&amp;"'!"&amp;"u"&amp;$A5+2)</f>
        <v>5.6415098965516908</v>
      </c>
      <c r="J5" s="25">
        <f ca="1">INDIRECT("'"&amp;J$1&amp;"'!"&amp;"v"&amp;$A5)</f>
        <v>0.40705552627584646</v>
      </c>
      <c r="K5" s="25">
        <f ca="1">INDIRECT("'"&amp;K$1&amp;"'!"&amp;"x"&amp;$A5)</f>
        <v>0.12849538486374876</v>
      </c>
      <c r="L5" s="25">
        <f ca="1">INDIRECT("'"&amp;L$1&amp;"'!"&amp;"z"&amp;$A5+2)</f>
        <v>1.6519926625351196</v>
      </c>
      <c r="M5" s="25">
        <f ca="1">INDIRECT("'"&amp;M$1&amp;"'!"&amp;"aa"&amp;$A5)</f>
        <v>3.168655432600513</v>
      </c>
      <c r="N5" s="25">
        <f ca="1">INDIRECT("'"&amp;N$1&amp;"'!"&amp;"ab"&amp;$A5)</f>
        <v>0.87947243941630093</v>
      </c>
      <c r="O5" s="2">
        <v>3</v>
      </c>
      <c r="P5" s="25">
        <f ca="1">INDIRECT("'"&amp;P$1&amp;"'!"&amp;"u"&amp;$O5+4)</f>
        <v>2.2427535517240997</v>
      </c>
      <c r="Q5" s="25">
        <f ca="1">INDIRECT("'"&amp;Q$1&amp;"'!"&amp;"v"&amp;$O5)</f>
        <v>0.82223932175973002</v>
      </c>
      <c r="R5" s="25">
        <f ca="1">INDIRECT("'"&amp;R$1&amp;"'!"&amp;"x"&amp;$O5)</f>
        <v>0.19690650512652361</v>
      </c>
      <c r="S5" s="25">
        <f ca="1">INDIRECT("'"&amp;S$1&amp;"'!"&amp;"z"&amp;$O5)</f>
        <v>0.19690650512652361</v>
      </c>
      <c r="T5" s="25">
        <f ca="1">INDIRECT("'"&amp;T$1&amp;"'!"&amp;"aa"&amp;$O5)</f>
        <v>6.9510143949533791</v>
      </c>
      <c r="U5" s="25">
        <f ca="1">INDIRECT("'"&amp;U$1&amp;"'!"&amp;"ab"&amp;$A5)</f>
        <v>0.87215637534125445</v>
      </c>
      <c r="V5" s="2">
        <v>3.1</v>
      </c>
    </row>
    <row r="6" spans="1:22" x14ac:dyDescent="0.25">
      <c r="A6" s="24">
        <v>8</v>
      </c>
      <c r="B6" s="12">
        <v>200</v>
      </c>
      <c r="C6" s="25">
        <f t="shared" ref="C6:C12" ca="1" si="8">INDIRECT("'"&amp;C$1&amp;"'!"&amp;"u"&amp;$A6+2)</f>
        <v>4.0495503448276011</v>
      </c>
      <c r="D6" s="25">
        <f t="shared" ref="D6:D12" ca="1" si="9">INDIRECT("'"&amp;D$1&amp;"'!"&amp;"v"&amp;$A6)</f>
        <v>0.57533591193142197</v>
      </c>
      <c r="E6" s="25">
        <f t="shared" ref="E6:E12" ca="1" si="10">INDIRECT("'"&amp;E$1&amp;"'!"&amp;"x"&amp;$A6)</f>
        <v>0.24258529562653702</v>
      </c>
      <c r="F6" s="25">
        <f t="shared" ref="F6:F12" ca="1" si="11">INDIRECT("'"&amp;F$1&amp;"'!"&amp;"z"&amp;$A6+2)</f>
        <v>1.6948474710556289</v>
      </c>
      <c r="G6" s="25">
        <f t="shared" ref="G6:G12" ca="1" si="12">INDIRECT("'"&amp;G$1&amp;"'!"&amp;"aa"&amp;$A6)</f>
        <v>2.3715795139513443</v>
      </c>
      <c r="H6" s="25">
        <f t="shared" ref="H6:H12" ca="1" si="13">INDIRECT("'"&amp;H$1&amp;"'!"&amp;"ab"&amp;$A6)</f>
        <v>0.91429278483405751</v>
      </c>
      <c r="I6" s="25">
        <f t="shared" ref="I6:I12" ca="1" si="14">INDIRECT("'"&amp;I$1&amp;"'!"&amp;"u"&amp;$A6+2)</f>
        <v>5.8052293448275982</v>
      </c>
      <c r="J6" s="25">
        <f t="shared" ref="J6:J12" ca="1" si="15">INDIRECT("'"&amp;J$1&amp;"'!"&amp;"v"&amp;$A6)</f>
        <v>0.47762490864991231</v>
      </c>
      <c r="K6" s="25">
        <f t="shared" ref="K6:K12" ca="1" si="16">INDIRECT("'"&amp;K$1&amp;"'!"&amp;"x"&amp;$A6)</f>
        <v>0.13970042662685012</v>
      </c>
      <c r="L6" s="25">
        <f t="shared" ref="L6:L12" ca="1" si="17">INDIRECT("'"&amp;L$1&amp;"'!"&amp;"z"&amp;$A6+2)</f>
        <v>1.6971194823289819</v>
      </c>
      <c r="M6" s="25">
        <f t="shared" ref="M6:M12" ca="1" si="18">INDIRECT("'"&amp;M$1&amp;"'!"&amp;"aa"&amp;$A6)</f>
        <v>3.4179956185693108</v>
      </c>
      <c r="N6" s="25">
        <f t="shared" ref="N6:N12" ca="1" si="19">INDIRECT("'"&amp;N$1&amp;"'!"&amp;"ab"&amp;$A6)</f>
        <v>0.88102415297501324</v>
      </c>
      <c r="O6" s="2">
        <f>O5+7</f>
        <v>10</v>
      </c>
      <c r="P6" s="25">
        <f t="shared" ref="P6:P10" ca="1" si="20">INDIRECT("'"&amp;P$1&amp;"'!"&amp;"u"&amp;$O6+4)</f>
        <v>2.7033939655173</v>
      </c>
      <c r="Q6" s="25">
        <f t="shared" ref="Q6:Q12" ca="1" si="21">INDIRECT("'"&amp;Q$1&amp;"'!"&amp;"v"&amp;$O6)</f>
        <v>0.84287729014360202</v>
      </c>
      <c r="R6" s="25">
        <f t="shared" ref="R6:R11" ca="1" si="22">INDIRECT("'"&amp;R$1&amp;"'!"&amp;"x"&amp;$O6)</f>
        <v>0.26994798486370331</v>
      </c>
      <c r="S6" s="25">
        <f t="shared" ref="S6:S10" ca="1" si="23">INDIRECT("'"&amp;S$1&amp;"'!"&amp;"z"&amp;$O6)</f>
        <v>0.26994798486370331</v>
      </c>
      <c r="T6" s="25">
        <f t="shared" ref="T6:T12" ca="1" si="24">INDIRECT("'"&amp;T$1&amp;"'!"&amp;"aa"&amp;$O6)</f>
        <v>5.8839379386110169</v>
      </c>
      <c r="U6" s="25">
        <f t="shared" ref="U6:U12" ca="1" si="25">INDIRECT("'"&amp;U$1&amp;"'!"&amp;"ab"&amp;$A6)</f>
        <v>0</v>
      </c>
      <c r="V6" s="2">
        <v>2.5</v>
      </c>
    </row>
    <row r="7" spans="1:22" x14ac:dyDescent="0.25">
      <c r="A7" s="24">
        <v>13</v>
      </c>
      <c r="B7" s="12">
        <v>250</v>
      </c>
      <c r="C7" s="25">
        <f t="shared" ca="1" si="8"/>
        <v>3.8951769655171979</v>
      </c>
      <c r="D7" s="25">
        <f t="shared" ca="1" si="9"/>
        <v>0.61226123936157706</v>
      </c>
      <c r="E7" s="25">
        <f t="shared" ca="1" si="10"/>
        <v>0.26988454676914719</v>
      </c>
      <c r="F7" s="25">
        <f t="shared" ca="1" si="11"/>
        <v>1.6950090647767573</v>
      </c>
      <c r="G7" s="25">
        <f t="shared" ca="1" si="12"/>
        <v>2.2685691808245898</v>
      </c>
      <c r="H7" s="25">
        <f t="shared" ca="1" si="13"/>
        <v>0.91275348056083583</v>
      </c>
      <c r="I7" s="25">
        <f t="shared" ca="1" si="14"/>
        <v>5.8601839310343991</v>
      </c>
      <c r="J7" s="25">
        <f t="shared" ca="1" si="15"/>
        <v>0.5168377228958605</v>
      </c>
      <c r="K7" s="25">
        <f t="shared" ca="1" si="16"/>
        <v>0.15262917829770717</v>
      </c>
      <c r="L7" s="25">
        <f t="shared" ca="1" si="17"/>
        <v>1.6968297345567112</v>
      </c>
      <c r="M7" s="25">
        <f t="shared" ca="1" si="18"/>
        <v>3.3855487392292249</v>
      </c>
      <c r="N7" s="25">
        <f t="shared" ca="1" si="19"/>
        <v>0.88096398424313871</v>
      </c>
      <c r="O7" s="2">
        <f>O6+7</f>
        <v>17</v>
      </c>
      <c r="P7" s="25">
        <f t="shared" ca="1" si="20"/>
        <v>3.288754586206899</v>
      </c>
      <c r="Q7" s="25">
        <f t="shared" ca="1" si="21"/>
        <v>0.86291163890625378</v>
      </c>
      <c r="R7" s="25">
        <f t="shared" ca="1" si="22"/>
        <v>0.37722750590257942</v>
      </c>
      <c r="S7" s="25">
        <f t="shared" ca="1" si="23"/>
        <v>0.37722750590257942</v>
      </c>
      <c r="T7" s="25">
        <f t="shared" ca="1" si="24"/>
        <v>4.9426631753240224</v>
      </c>
      <c r="U7" s="25">
        <f t="shared" ca="1" si="25"/>
        <v>0.87642509392672363</v>
      </c>
      <c r="V7" s="2">
        <v>2.5</v>
      </c>
    </row>
    <row r="8" spans="1:22" x14ac:dyDescent="0.25">
      <c r="A8" s="24">
        <v>18</v>
      </c>
      <c r="B8" s="12">
        <v>300</v>
      </c>
      <c r="C8" s="25">
        <f t="shared" ca="1" si="8"/>
        <v>4.1447118965517049</v>
      </c>
      <c r="D8" s="25">
        <f t="shared" ca="1" si="9"/>
        <v>0.63279020984211687</v>
      </c>
      <c r="E8" s="25">
        <f t="shared" ca="1" si="10"/>
        <v>0.30351796585705976</v>
      </c>
      <c r="F8" s="25">
        <f t="shared" ca="1" si="11"/>
        <v>1.9613357237899562</v>
      </c>
      <c r="G8" s="25">
        <f t="shared" ca="1" si="12"/>
        <v>2.0847406398281443</v>
      </c>
      <c r="H8" s="25">
        <f t="shared" ca="1" si="13"/>
        <v>0.91260315336329523</v>
      </c>
      <c r="I8" s="25">
        <f t="shared" ca="1" si="14"/>
        <v>6.4431794827585982</v>
      </c>
      <c r="J8" s="25">
        <f t="shared" ca="1" si="15"/>
        <v>0.54784035736361258</v>
      </c>
      <c r="K8" s="25">
        <f t="shared" ca="1" si="16"/>
        <v>0.16970398467195705</v>
      </c>
      <c r="L8" s="25">
        <f t="shared" ca="1" si="17"/>
        <v>1.9638877466593578</v>
      </c>
      <c r="M8" s="25">
        <f t="shared" ca="1" si="18"/>
        <v>3.2278897032916083</v>
      </c>
      <c r="N8" s="25">
        <f t="shared" ca="1" si="19"/>
        <v>0.88404814602340154</v>
      </c>
      <c r="O8" s="2">
        <f t="shared" ref="O8:O12" si="26">O7+7</f>
        <v>24</v>
      </c>
      <c r="P8" s="25">
        <f t="shared" ca="1" si="20"/>
        <v>3.7293974482759005</v>
      </c>
      <c r="Q8" s="25">
        <f t="shared" ca="1" si="21"/>
        <v>0.84894477627791165</v>
      </c>
      <c r="R8" s="25">
        <f t="shared" ca="1" si="22"/>
        <v>0.5064639268462946</v>
      </c>
      <c r="S8" s="25">
        <f t="shared" ca="1" si="23"/>
        <v>0.5064639268462946</v>
      </c>
      <c r="T8" s="25">
        <f t="shared" ca="1" si="24"/>
        <v>4.1464144941471011</v>
      </c>
      <c r="U8" s="25">
        <f t="shared" ca="1" si="25"/>
        <v>0.87700400494244035</v>
      </c>
      <c r="V8" s="2">
        <v>2.5</v>
      </c>
    </row>
    <row r="9" spans="1:22" x14ac:dyDescent="0.25">
      <c r="A9" s="24">
        <v>23</v>
      </c>
      <c r="B9" s="12">
        <v>350</v>
      </c>
      <c r="C9" s="25">
        <f t="shared" ca="1" si="8"/>
        <v>0</v>
      </c>
      <c r="D9" s="25">
        <f t="shared" ca="1" si="9"/>
        <v>0</v>
      </c>
      <c r="E9" s="25">
        <f t="shared" ca="1" si="10"/>
        <v>0</v>
      </c>
      <c r="F9" s="25">
        <f t="shared" ca="1" si="11"/>
        <v>0</v>
      </c>
      <c r="G9" s="25">
        <f t="shared" ca="1" si="12"/>
        <v>0</v>
      </c>
      <c r="H9" s="25">
        <f t="shared" ca="1" si="13"/>
        <v>0</v>
      </c>
      <c r="I9" s="25">
        <f t="shared" ca="1" si="14"/>
        <v>6.1218683103448015</v>
      </c>
      <c r="J9" s="25">
        <f t="shared" ca="1" si="15"/>
        <v>0.57207229388891079</v>
      </c>
      <c r="K9" s="25">
        <f t="shared" ca="1" si="16"/>
        <v>0.18802912624570103</v>
      </c>
      <c r="L9" s="25">
        <f t="shared" ca="1" si="17"/>
        <v>1.9648424243011733</v>
      </c>
      <c r="M9" s="25">
        <f t="shared" ca="1" si="18"/>
        <v>3.0424971820740514</v>
      </c>
      <c r="N9" s="25">
        <f t="shared" ca="1" si="19"/>
        <v>0.88971862084248754</v>
      </c>
      <c r="O9" s="2">
        <f t="shared" si="26"/>
        <v>31</v>
      </c>
      <c r="P9" s="25">
        <f t="shared" ca="1" si="20"/>
        <v>2.5096454137931019</v>
      </c>
      <c r="Q9" s="25">
        <f t="shared" ca="1" si="21"/>
        <v>0.72339177172774571</v>
      </c>
      <c r="R9" s="25">
        <f t="shared" ca="1" si="22"/>
        <v>0.28685284939090638</v>
      </c>
      <c r="S9" s="25">
        <f t="shared" ca="1" si="23"/>
        <v>0.28685284939090638</v>
      </c>
      <c r="T9" s="25">
        <f t="shared" ca="1" si="24"/>
        <v>4.7565708560402795</v>
      </c>
      <c r="U9" s="25">
        <f t="shared" ca="1" si="25"/>
        <v>0</v>
      </c>
      <c r="V9" s="2">
        <v>2.5</v>
      </c>
    </row>
    <row r="10" spans="1:22" x14ac:dyDescent="0.25">
      <c r="A10" s="24">
        <v>28</v>
      </c>
      <c r="B10" s="12">
        <v>400</v>
      </c>
      <c r="C10" s="25">
        <f t="shared" ca="1" si="8"/>
        <v>0</v>
      </c>
      <c r="D10" s="25">
        <f t="shared" ca="1" si="9"/>
        <v>0</v>
      </c>
      <c r="E10" s="25">
        <f t="shared" ca="1" si="10"/>
        <v>0</v>
      </c>
      <c r="F10" s="25">
        <f t="shared" ca="1" si="11"/>
        <v>0</v>
      </c>
      <c r="G10" s="25">
        <f t="shared" ca="1" si="12"/>
        <v>0</v>
      </c>
      <c r="H10" s="25">
        <f t="shared" ca="1" si="13"/>
        <v>0</v>
      </c>
      <c r="I10" s="25">
        <f t="shared" ca="1" si="14"/>
        <v>6.4747437586206971</v>
      </c>
      <c r="J10" s="25">
        <f t="shared" ca="1" si="15"/>
        <v>0.56757280288708867</v>
      </c>
      <c r="K10" s="25">
        <f t="shared" ca="1" si="16"/>
        <v>0.20279889602698256</v>
      </c>
      <c r="L10" s="25">
        <f t="shared" ca="1" si="17"/>
        <v>2.2583866972081008</v>
      </c>
      <c r="M10" s="25">
        <f t="shared" ca="1" si="18"/>
        <v>2.7986970667573989</v>
      </c>
      <c r="N10" s="25">
        <f t="shared" ca="1" si="19"/>
        <v>0.89955072901798327</v>
      </c>
      <c r="O10" s="2">
        <f t="shared" si="26"/>
        <v>38</v>
      </c>
      <c r="P10" s="25">
        <f t="shared" ca="1" si="20"/>
        <v>2.3860984137932064</v>
      </c>
      <c r="Q10" s="25">
        <f t="shared" ca="1" si="21"/>
        <v>0.68557030209032188</v>
      </c>
      <c r="R10" s="25">
        <f t="shared" ca="1" si="22"/>
        <v>0.28518845625682998</v>
      </c>
      <c r="S10" s="25">
        <f t="shared" ca="1" si="23"/>
        <v>0.28518845625682998</v>
      </c>
      <c r="T10" s="25">
        <f t="shared" ca="1" si="24"/>
        <v>4.5104938506916854</v>
      </c>
      <c r="U10" s="25">
        <f t="shared" ca="1" si="25"/>
        <v>0.87992454693394728</v>
      </c>
      <c r="V10" s="2">
        <v>2.5</v>
      </c>
    </row>
    <row r="11" spans="1:22" x14ac:dyDescent="0.25">
      <c r="A11" s="24">
        <v>33</v>
      </c>
      <c r="B11" s="12">
        <v>450</v>
      </c>
      <c r="C11" s="25">
        <f t="shared" ca="1" si="8"/>
        <v>0</v>
      </c>
      <c r="D11" s="25">
        <f t="shared" ca="1" si="9"/>
        <v>0</v>
      </c>
      <c r="E11" s="25">
        <f t="shared" ca="1" si="10"/>
        <v>0</v>
      </c>
      <c r="F11" s="25">
        <f t="shared" ca="1" si="11"/>
        <v>0</v>
      </c>
      <c r="G11" s="25">
        <f t="shared" ca="1" si="12"/>
        <v>0</v>
      </c>
      <c r="H11" s="25">
        <f t="shared" ca="1" si="13"/>
        <v>0</v>
      </c>
      <c r="I11" s="25">
        <f t="shared" ca="1" si="14"/>
        <v>0</v>
      </c>
      <c r="J11" s="25">
        <f t="shared" ca="1" si="15"/>
        <v>0</v>
      </c>
      <c r="K11" s="25">
        <f t="shared" ca="1" si="16"/>
        <v>0</v>
      </c>
      <c r="L11" s="25">
        <f t="shared" ca="1" si="17"/>
        <v>0</v>
      </c>
      <c r="M11" s="25">
        <f t="shared" ca="1" si="18"/>
        <v>0</v>
      </c>
      <c r="N11" s="25">
        <f t="shared" ca="1" si="19"/>
        <v>0</v>
      </c>
      <c r="O11" s="2">
        <f t="shared" si="26"/>
        <v>45</v>
      </c>
      <c r="P11" s="25">
        <f t="shared" ref="P11:P12" ca="1" si="27">INDIRECT("'"&amp;P$1&amp;"'!"&amp;"u"&amp;$O11)</f>
        <v>0</v>
      </c>
      <c r="Q11" s="25">
        <f t="shared" ca="1" si="21"/>
        <v>0</v>
      </c>
      <c r="R11" s="25">
        <f t="shared" ca="1" si="22"/>
        <v>0</v>
      </c>
      <c r="S11" s="25">
        <f t="shared" ref="S11:S12" ca="1" si="28">INDIRECT("'"&amp;S$1&amp;"'!"&amp;"z"&amp;$A11+2)</f>
        <v>0.50637836399234915</v>
      </c>
      <c r="T11" s="25">
        <f t="shared" ca="1" si="24"/>
        <v>0</v>
      </c>
      <c r="U11" s="25">
        <f t="shared" ca="1" si="25"/>
        <v>0.88796973363584708</v>
      </c>
      <c r="V11" s="2">
        <v>3.1</v>
      </c>
    </row>
    <row r="12" spans="1:22" x14ac:dyDescent="0.25">
      <c r="A12" s="24">
        <v>38</v>
      </c>
      <c r="B12" s="12">
        <v>500</v>
      </c>
      <c r="C12" s="25">
        <f t="shared" ca="1" si="8"/>
        <v>0</v>
      </c>
      <c r="D12" s="25">
        <f t="shared" ca="1" si="9"/>
        <v>0</v>
      </c>
      <c r="E12" s="25">
        <f t="shared" ca="1" si="10"/>
        <v>0</v>
      </c>
      <c r="F12" s="25">
        <f t="shared" ca="1" si="11"/>
        <v>0</v>
      </c>
      <c r="G12" s="25">
        <f t="shared" ca="1" si="12"/>
        <v>0</v>
      </c>
      <c r="H12" s="25">
        <f t="shared" ca="1" si="13"/>
        <v>0</v>
      </c>
      <c r="I12" s="25">
        <f t="shared" ca="1" si="14"/>
        <v>0</v>
      </c>
      <c r="J12" s="25">
        <f t="shared" ca="1" si="15"/>
        <v>0</v>
      </c>
      <c r="K12" s="25">
        <f t="shared" ca="1" si="16"/>
        <v>0</v>
      </c>
      <c r="L12" s="25">
        <f t="shared" ca="1" si="17"/>
        <v>0</v>
      </c>
      <c r="M12" s="25">
        <f t="shared" ca="1" si="18"/>
        <v>0</v>
      </c>
      <c r="N12" s="25">
        <f t="shared" ca="1" si="19"/>
        <v>0</v>
      </c>
      <c r="O12" s="2">
        <f t="shared" si="26"/>
        <v>52</v>
      </c>
      <c r="P12" s="25">
        <f t="shared" ca="1" si="27"/>
        <v>0</v>
      </c>
      <c r="Q12" s="25">
        <f t="shared" ca="1" si="21"/>
        <v>0</v>
      </c>
      <c r="R12" s="25">
        <f t="shared" ref="R12" ca="1" si="29">INDIRECT("'"&amp;R$1&amp;"'!"&amp;"x"&amp;$A12)</f>
        <v>0.28518845625682998</v>
      </c>
      <c r="S12" s="25">
        <f t="shared" ca="1" si="28"/>
        <v>0.39130200461908049</v>
      </c>
      <c r="T12" s="25">
        <f t="shared" ca="1" si="24"/>
        <v>0</v>
      </c>
      <c r="U12" s="25">
        <f t="shared" ca="1" si="25"/>
        <v>0.89690510827981207</v>
      </c>
      <c r="V12" s="2">
        <v>3.1</v>
      </c>
    </row>
    <row r="13" spans="1:22" x14ac:dyDescent="0.25">
      <c r="A13" s="24"/>
    </row>
    <row r="14" spans="1:22" x14ac:dyDescent="0.25">
      <c r="A14" s="24"/>
    </row>
    <row r="15" spans="1:22" x14ac:dyDescent="0.25">
      <c r="A15" s="24"/>
    </row>
    <row r="16" spans="1:22" x14ac:dyDescent="0.25">
      <c r="A16" s="24"/>
    </row>
    <row r="17" spans="1:15" x14ac:dyDescent="0.25">
      <c r="A17" s="24"/>
    </row>
    <row r="18" spans="1:15" x14ac:dyDescent="0.25">
      <c r="A18" s="24"/>
    </row>
    <row r="19" spans="1:15" x14ac:dyDescent="0.25">
      <c r="A19" s="24"/>
    </row>
    <row r="20" spans="1:15" x14ac:dyDescent="0.25">
      <c r="A20" s="24"/>
    </row>
    <row r="21" spans="1:15" x14ac:dyDescent="0.25">
      <c r="A21" s="24"/>
    </row>
    <row r="22" spans="1:15" x14ac:dyDescent="0.25">
      <c r="A22" s="24"/>
    </row>
    <row r="23" spans="1:15" x14ac:dyDescent="0.25">
      <c r="A23" s="24"/>
    </row>
    <row r="24" spans="1:15" x14ac:dyDescent="0.25">
      <c r="A24" s="24"/>
    </row>
    <row r="25" spans="1:15" x14ac:dyDescent="0.25">
      <c r="A25" s="24"/>
    </row>
    <row r="26" spans="1:15" x14ac:dyDescent="0.25">
      <c r="A26" s="24"/>
    </row>
    <row r="27" spans="1:15" x14ac:dyDescent="0.25">
      <c r="A27" s="24"/>
    </row>
    <row r="28" spans="1:15" x14ac:dyDescent="0.25">
      <c r="A28" s="24"/>
    </row>
    <row r="29" spans="1:15" s="13" customFormat="1" x14ac:dyDescent="0.25">
      <c r="A29" s="2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s="13" customFormat="1" x14ac:dyDescent="0.25">
      <c r="A30" s="2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s="13" customFormat="1" x14ac:dyDescent="0.25">
      <c r="A31" s="2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s="13" customFormat="1" x14ac:dyDescent="0.25">
      <c r="A32" s="24"/>
      <c r="B32" s="2"/>
      <c r="C32" s="2" t="s">
        <v>21</v>
      </c>
      <c r="D32" s="2"/>
      <c r="E32" s="2"/>
      <c r="F32" s="2"/>
      <c r="G32" s="2"/>
      <c r="H32" s="2"/>
      <c r="I32" s="2"/>
      <c r="J32" s="2"/>
      <c r="K32" s="2" t="s">
        <v>21</v>
      </c>
      <c r="L32" s="2"/>
      <c r="M32" s="2"/>
      <c r="N32" s="2"/>
      <c r="O32" s="2"/>
    </row>
    <row r="33" spans="1:15" s="13" customFormat="1" x14ac:dyDescent="0.25">
      <c r="A33" s="2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s="13" customFormat="1" x14ac:dyDescent="0.25">
      <c r="A34" s="2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s="13" customFormat="1" x14ac:dyDescent="0.25">
      <c r="A35" s="2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s="13" customFormat="1" x14ac:dyDescent="0.25">
      <c r="A36" s="2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s="13" customFormat="1" x14ac:dyDescent="0.25">
      <c r="A37" s="2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s="13" customFormat="1" x14ac:dyDescent="0.25">
      <c r="A38" s="2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</sheetData>
  <pageMargins left="0.7" right="0.7" top="0.3" bottom="0.3" header="0.3" footer="0.3"/>
  <pageSetup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D1" workbookViewId="0">
      <selection activeCell="U1" sqref="U1:AB20"/>
    </sheetView>
  </sheetViews>
  <sheetFormatPr defaultRowHeight="15" x14ac:dyDescent="0.25"/>
  <cols>
    <col min="2" max="2" width="6.5703125" bestFit="1" customWidth="1"/>
    <col min="3" max="3" width="5.5703125" bestFit="1" customWidth="1"/>
    <col min="4" max="4" width="4" bestFit="1" customWidth="1"/>
    <col min="5" max="5" width="6" bestFit="1" customWidth="1"/>
    <col min="6" max="6" width="5.5703125" bestFit="1" customWidth="1"/>
    <col min="8" max="9" width="3" bestFit="1" customWidth="1"/>
    <col min="20" max="20" width="14.85546875" bestFit="1" customWidth="1"/>
    <col min="21" max="21" width="9.140625" style="1"/>
    <col min="22" max="22" width="14.42578125" style="1" bestFit="1" customWidth="1"/>
    <col min="23" max="23" width="9.140625" style="1"/>
  </cols>
  <sheetData>
    <row r="1" spans="1:28" x14ac:dyDescent="0.25">
      <c r="A1" s="3" t="str">
        <f ca="1">MID(CELL("filename",A1),FIND("]",CELL("filename",A1))+1,256)</f>
        <v>ipb3-32b-he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38</v>
      </c>
      <c r="W1" s="1" t="s">
        <v>22</v>
      </c>
      <c r="X1" s="8" t="s">
        <v>25</v>
      </c>
      <c r="Y1" s="8" t="s">
        <v>22</v>
      </c>
      <c r="Z1" s="1" t="s">
        <v>26</v>
      </c>
      <c r="AA1" s="1" t="s">
        <v>39</v>
      </c>
      <c r="AB1" s="1" t="s">
        <v>33</v>
      </c>
    </row>
    <row r="2" spans="1:28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-0.51037524137931001</v>
      </c>
      <c r="Q2">
        <v>0.128713517241379</v>
      </c>
      <c r="R2">
        <v>1</v>
      </c>
      <c r="S2">
        <v>684</v>
      </c>
      <c r="T2" s="6">
        <v>42712.661099537036</v>
      </c>
      <c r="Z2" s="1"/>
      <c r="AB2" s="1"/>
    </row>
    <row r="3" spans="1:28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1</v>
      </c>
      <c r="P3">
        <v>-0.49762044827586199</v>
      </c>
      <c r="Q3">
        <v>0.29880768965517202</v>
      </c>
      <c r="R3">
        <v>2</v>
      </c>
      <c r="S3">
        <v>360</v>
      </c>
      <c r="T3" s="6">
        <v>42712.702881944446</v>
      </c>
      <c r="U3" s="1">
        <f>$F$2-F3</f>
        <v>1.3283086551723997</v>
      </c>
      <c r="V3" s="8">
        <f>INDEX(LINEST(U3:U5,K3:K5),1)</f>
        <v>0.54106826587968793</v>
      </c>
      <c r="W3" s="8">
        <f>INDEX(LINEST(U3:U5,K3:K5),2)</f>
        <v>6.7985929751650076E-2</v>
      </c>
      <c r="X3" s="8">
        <f>INDEX(LINEST(Z3:Z5,K3:K5),1)</f>
        <v>0.21855613807686525</v>
      </c>
      <c r="Y3" s="8">
        <f>INDEX(LINEST(Z3:Z5,K3:K5),2)</f>
        <v>-1.7907706557068304E-2</v>
      </c>
      <c r="Z3" s="1">
        <f>L3^2</f>
        <v>0.49203660146545697</v>
      </c>
      <c r="AA3" s="8">
        <f>INDEX(LINEST(U3:U5,Z3:Z5),1)</f>
        <v>2.4756488057820736</v>
      </c>
      <c r="AB3" s="1">
        <f>B3/A3</f>
        <v>0.91284163328141799</v>
      </c>
    </row>
    <row r="4" spans="1:28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1</v>
      </c>
      <c r="P4">
        <v>-0.30284596551724102</v>
      </c>
      <c r="Q4">
        <v>0.55420144827586204</v>
      </c>
      <c r="R4">
        <v>3</v>
      </c>
      <c r="S4">
        <v>359</v>
      </c>
      <c r="T4" s="6">
        <v>42712.74454861111</v>
      </c>
      <c r="U4" s="1">
        <f t="shared" ref="U4:U5" si="0">$F$2-F4</f>
        <v>1.3332318275862001</v>
      </c>
      <c r="V4" s="8"/>
      <c r="W4" s="8"/>
      <c r="Z4" s="1">
        <f t="shared" ref="Z4:Z5" si="1">L4^2</f>
        <v>0.49231204683726809</v>
      </c>
      <c r="AA4" s="8"/>
      <c r="AB4" s="1">
        <f t="shared" ref="AB4:AB5" si="2">B4/A4</f>
        <v>0.91287554278248895</v>
      </c>
    </row>
    <row r="5" spans="1:28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1</v>
      </c>
      <c r="P5">
        <v>-0.51568465517241402</v>
      </c>
      <c r="Q5">
        <v>0.15476182758620699</v>
      </c>
      <c r="R5">
        <v>4</v>
      </c>
      <c r="S5">
        <v>359</v>
      </c>
      <c r="T5" s="6">
        <v>42712.786215277774</v>
      </c>
      <c r="U5" s="1">
        <f t="shared" si="0"/>
        <v>4.3078510689654994</v>
      </c>
      <c r="V5" s="8"/>
      <c r="W5" s="8"/>
      <c r="Z5" s="1">
        <f t="shared" si="1"/>
        <v>1.694720319057988</v>
      </c>
      <c r="AB5" s="1">
        <f t="shared" si="2"/>
        <v>0.91324203736550591</v>
      </c>
    </row>
    <row r="6" spans="1:28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1</v>
      </c>
      <c r="P6">
        <v>-0.65455489655172405</v>
      </c>
      <c r="Q6">
        <v>0.35202058620689702</v>
      </c>
      <c r="R6">
        <v>5</v>
      </c>
      <c r="S6">
        <v>359</v>
      </c>
      <c r="T6" s="6">
        <v>42712.827881944446</v>
      </c>
      <c r="U6"/>
      <c r="V6"/>
      <c r="W6"/>
      <c r="Z6" s="1"/>
      <c r="AB6" s="1"/>
    </row>
    <row r="7" spans="1:28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8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1</v>
      </c>
      <c r="P7">
        <v>-0.59131537931034495</v>
      </c>
      <c r="Q7">
        <v>0.31490224137931</v>
      </c>
      <c r="R7">
        <v>6</v>
      </c>
      <c r="S7">
        <v>719</v>
      </c>
      <c r="T7" s="6">
        <v>42712.911215277774</v>
      </c>
      <c r="Z7" s="1"/>
      <c r="AB7" s="1"/>
    </row>
    <row r="8" spans="1:28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8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1</v>
      </c>
      <c r="P8">
        <v>-0.32823686206896602</v>
      </c>
      <c r="Q8">
        <v>0.29078096551724097</v>
      </c>
      <c r="R8">
        <v>7</v>
      </c>
      <c r="S8">
        <v>359</v>
      </c>
      <c r="T8" s="6">
        <v>42712.952881944446</v>
      </c>
      <c r="U8" s="1">
        <f>$F$11-F8</f>
        <v>1.1953626896551981</v>
      </c>
      <c r="V8" s="8">
        <f>INDEX(LINEST(U8:U10,K8:K10),1)</f>
        <v>0.57533591193142197</v>
      </c>
      <c r="W8" s="8">
        <f>INDEX(LINEST(U8:U10,K8:K10),2)</f>
        <v>-2.1037733965547645E-3</v>
      </c>
      <c r="X8" s="8">
        <f>INDEX(LINEST(Z8:Z10,K8:K10),1)</f>
        <v>0.24258529562653702</v>
      </c>
      <c r="Y8" s="8">
        <f>INDEX(LINEST(Z8:Z10,K8:K10),2)</f>
        <v>-1.6038532976348163E-2</v>
      </c>
      <c r="Z8" s="1">
        <f>L8^2</f>
        <v>0.49226688243377731</v>
      </c>
      <c r="AA8" s="8">
        <f>INDEX(LINEST(U8:U10,Z8:Z10),1)</f>
        <v>2.3715795139513443</v>
      </c>
      <c r="AB8" s="1">
        <f>B8/A8</f>
        <v>0.91429278483405751</v>
      </c>
    </row>
    <row r="9" spans="1:28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8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1</v>
      </c>
      <c r="P9">
        <v>-0.49356251724137901</v>
      </c>
      <c r="Q9">
        <v>0.45249279310344798</v>
      </c>
      <c r="R9">
        <v>8</v>
      </c>
      <c r="S9">
        <v>359</v>
      </c>
      <c r="T9" s="6">
        <v>42712.99454861111</v>
      </c>
      <c r="U9" s="1">
        <f t="shared" ref="U9:U10" si="3">$F$11-F9</f>
        <v>2.4238545172413986</v>
      </c>
      <c r="V9" s="8"/>
      <c r="W9" s="8"/>
      <c r="Z9" s="1">
        <f t="shared" ref="Z9:Z10" si="4">L9^2</f>
        <v>1.0008991305895643</v>
      </c>
      <c r="AB9" s="1">
        <f t="shared" ref="AB9:AB10" si="5">B9/A9</f>
        <v>0.91414672064718749</v>
      </c>
    </row>
    <row r="10" spans="1:28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8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1</v>
      </c>
      <c r="P10">
        <v>-0.526143689655172</v>
      </c>
      <c r="Q10">
        <v>0.33639920689655201</v>
      </c>
      <c r="R10">
        <v>9</v>
      </c>
      <c r="S10">
        <v>359</v>
      </c>
      <c r="T10" s="6">
        <v>42713.036215277774</v>
      </c>
      <c r="U10" s="1">
        <f t="shared" si="3"/>
        <v>4.0495503448276011</v>
      </c>
      <c r="V10" s="8"/>
      <c r="W10" s="8"/>
      <c r="Z10" s="1">
        <f t="shared" si="4"/>
        <v>1.6948474710556289</v>
      </c>
      <c r="AB10" s="1">
        <f t="shared" si="5"/>
        <v>0.91405440577240205</v>
      </c>
    </row>
    <row r="11" spans="1:28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8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</v>
      </c>
      <c r="P11">
        <v>-0.623906344827586</v>
      </c>
      <c r="Q11">
        <v>8.7317551724137896E-2</v>
      </c>
      <c r="R11">
        <v>10</v>
      </c>
      <c r="S11">
        <v>359</v>
      </c>
      <c r="T11" s="6">
        <v>42713.077881944446</v>
      </c>
      <c r="V11" s="8"/>
      <c r="W11" s="8"/>
      <c r="Z11" s="1"/>
      <c r="AB11" s="1"/>
    </row>
    <row r="12" spans="1:28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8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</v>
      </c>
      <c r="P12">
        <v>-0.58580124137931</v>
      </c>
      <c r="Q12">
        <v>6.0668275862069E-2</v>
      </c>
      <c r="R12">
        <v>11</v>
      </c>
      <c r="S12">
        <v>719</v>
      </c>
      <c r="T12" s="6">
        <v>42713.161215277774</v>
      </c>
      <c r="V12" s="8"/>
      <c r="W12" s="8"/>
      <c r="Z12" s="1"/>
      <c r="AB12" s="1"/>
    </row>
    <row r="13" spans="1:28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8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</v>
      </c>
      <c r="P13">
        <v>-0.62273455172413805</v>
      </c>
      <c r="Q13">
        <v>0.169599103448276</v>
      </c>
      <c r="R13">
        <v>12</v>
      </c>
      <c r="S13">
        <v>359</v>
      </c>
      <c r="T13" s="6">
        <v>42713.202881944446</v>
      </c>
      <c r="U13" s="1">
        <f>$F$12-F13</f>
        <v>1.1653001034481996</v>
      </c>
      <c r="V13" s="8">
        <f>INDEX(LINEST(U13:U15,K13:K15),1)</f>
        <v>0.61226123936157706</v>
      </c>
      <c r="W13" s="8">
        <f>INDEX(LINEST(U13:U15,K13:K15),2)</f>
        <v>2.554615070720434E-2</v>
      </c>
      <c r="X13" s="8">
        <f>INDEX(LINEST(Z13:Z15,K13:K15),1)</f>
        <v>0.26988454676914719</v>
      </c>
      <c r="Y13" s="8">
        <f>INDEX(LINEST(Z13:Z15,K13:K15),2)</f>
        <v>-1.1905527098484914E-2</v>
      </c>
      <c r="Z13" s="1">
        <f>L13^2</f>
        <v>0.49208686908314953</v>
      </c>
      <c r="AA13" s="8">
        <f>INDEX(LINEST(U13:U15,Z13:Z15),1)</f>
        <v>2.2685691808245898</v>
      </c>
      <c r="AB13" s="1">
        <f>B13/A13</f>
        <v>0.91275348056083583</v>
      </c>
    </row>
    <row r="14" spans="1:28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8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</v>
      </c>
      <c r="P14">
        <v>-0.62883479310344803</v>
      </c>
      <c r="Q14">
        <v>0.19516689655172401</v>
      </c>
      <c r="R14">
        <v>13</v>
      </c>
      <c r="S14">
        <v>359</v>
      </c>
      <c r="T14" s="6">
        <v>42713.24454861111</v>
      </c>
      <c r="U14" s="1">
        <f t="shared" ref="U14:U15" si="6">$F$12-F14</f>
        <v>2.3302846206896</v>
      </c>
      <c r="V14" s="8"/>
      <c r="W14" s="8"/>
      <c r="Z14" s="1">
        <f t="shared" ref="Z14:Z15" si="7">L14^2</f>
        <v>1.0012505286422517</v>
      </c>
      <c r="AB14" s="1">
        <f t="shared" ref="AB14:AB15" si="8">B14/A14</f>
        <v>0.91255247409166462</v>
      </c>
    </row>
    <row r="15" spans="1:28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8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</v>
      </c>
      <c r="P15">
        <v>-0.52484472413793104</v>
      </c>
      <c r="Q15">
        <v>0.17004975862068999</v>
      </c>
      <c r="R15">
        <v>14</v>
      </c>
      <c r="S15">
        <v>359</v>
      </c>
      <c r="T15" s="6">
        <v>42713.286215277774</v>
      </c>
      <c r="U15" s="1">
        <f t="shared" si="6"/>
        <v>3.8951769655171979</v>
      </c>
      <c r="V15" s="8"/>
      <c r="W15" s="8"/>
      <c r="Z15" s="1">
        <f t="shared" si="7"/>
        <v>1.6950090647767573</v>
      </c>
      <c r="AB15" s="1">
        <f t="shared" si="8"/>
        <v>0.91228988382440679</v>
      </c>
    </row>
    <row r="16" spans="1:28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8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</v>
      </c>
      <c r="P16">
        <v>-0.88054437931034502</v>
      </c>
      <c r="Q16">
        <v>-0.11596727586206899</v>
      </c>
      <c r="R16">
        <v>15</v>
      </c>
      <c r="S16">
        <v>359</v>
      </c>
      <c r="T16" s="6">
        <v>42713.327881944446</v>
      </c>
      <c r="V16" s="8"/>
      <c r="W16" s="8"/>
      <c r="Z16" s="1"/>
      <c r="AB16" s="1"/>
    </row>
    <row r="17" spans="1:28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8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</v>
      </c>
      <c r="P17">
        <v>-0.66498996551724099</v>
      </c>
      <c r="Q17">
        <v>2.8156620689655201E-2</v>
      </c>
      <c r="R17">
        <v>16</v>
      </c>
      <c r="S17">
        <v>719</v>
      </c>
      <c r="T17" s="6">
        <v>42713.411215277774</v>
      </c>
      <c r="V17" s="8"/>
      <c r="W17" s="8"/>
      <c r="Z17" s="1"/>
      <c r="AB17" s="1"/>
    </row>
    <row r="18" spans="1:28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8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</v>
      </c>
      <c r="P18">
        <v>-0.34388579310344802</v>
      </c>
      <c r="Q18">
        <v>7.8654827586206993E-3</v>
      </c>
      <c r="R18">
        <v>17</v>
      </c>
      <c r="S18">
        <v>359</v>
      </c>
      <c r="T18" s="6">
        <v>42713.452881944446</v>
      </c>
      <c r="U18" s="1">
        <f>$F$17-F18</f>
        <v>1.3885655862069015</v>
      </c>
      <c r="V18" s="8">
        <f>INDEX(LINEST(U18:U20,K18:K20),1)</f>
        <v>0.63279020984211687</v>
      </c>
      <c r="W18" s="8">
        <f>INDEX(LINEST(U18:U20,K18:K20),2)</f>
        <v>3.6572431534710681E-2</v>
      </c>
      <c r="X18" s="8">
        <f>INDEX(LINEST(Z18:Z20,K18:K20),1)</f>
        <v>0.30351796585705976</v>
      </c>
      <c r="Y18" s="8">
        <f>INDEX(LINEST(Z18:Z20,K18:K20),2)</f>
        <v>-1.3786275320509578E-2</v>
      </c>
      <c r="Z18" s="1">
        <f>L18^2</f>
        <v>0.64068875663584168</v>
      </c>
      <c r="AA18" s="8">
        <f>INDEX(LINEST(U18:U20,Z18:Z20),1)</f>
        <v>2.0847406398281443</v>
      </c>
      <c r="AB18" s="1">
        <f>B18/A18</f>
        <v>0.91260315336329523</v>
      </c>
    </row>
    <row r="19" spans="1:28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8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18</v>
      </c>
      <c r="S19">
        <v>359</v>
      </c>
      <c r="T19" s="6">
        <v>42713.49454861111</v>
      </c>
      <c r="U19" s="1">
        <f t="shared" ref="U19:U20" si="9">$F$17-F19</f>
        <v>2.6174720689655047</v>
      </c>
      <c r="V19" s="8"/>
      <c r="W19" s="8"/>
      <c r="Z19" s="1">
        <f t="shared" ref="Z19:Z20" si="10">L19^2</f>
        <v>1.2134996164394893</v>
      </c>
      <c r="AB19" s="1">
        <f t="shared" ref="AB19:AB20" si="11">B19/A19</f>
        <v>0.91232423816229313</v>
      </c>
    </row>
    <row r="20" spans="1:28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8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</v>
      </c>
      <c r="P20">
        <v>-0.28756106896551697</v>
      </c>
      <c r="Q20">
        <v>0.610405793103448</v>
      </c>
      <c r="R20">
        <v>19</v>
      </c>
      <c r="S20">
        <v>359</v>
      </c>
      <c r="T20" s="6">
        <v>42713.536215277774</v>
      </c>
      <c r="U20" s="1">
        <f t="shared" si="9"/>
        <v>4.1447118965517049</v>
      </c>
      <c r="V20" s="8"/>
      <c r="W20" s="8"/>
      <c r="Z20" s="1">
        <f t="shared" si="10"/>
        <v>1.9613357237899562</v>
      </c>
      <c r="AB20" s="1">
        <f t="shared" si="11"/>
        <v>0.91200976878279949</v>
      </c>
    </row>
    <row r="21" spans="1:28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8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1</v>
      </c>
      <c r="P21">
        <v>-0.30279089655172398</v>
      </c>
      <c r="Q21">
        <v>0.61371286206896503</v>
      </c>
      <c r="R21">
        <v>20</v>
      </c>
      <c r="S21">
        <v>359</v>
      </c>
      <c r="T21" s="6">
        <v>42713.577881944446</v>
      </c>
      <c r="V21" s="8"/>
      <c r="W21" s="8"/>
      <c r="Z21" s="1"/>
      <c r="AB21" s="1"/>
    </row>
    <row r="22" spans="1:28" x14ac:dyDescent="0.25">
      <c r="A22" s="3"/>
      <c r="B22" s="1"/>
      <c r="C22" s="1"/>
      <c r="F22" s="1"/>
      <c r="J22" s="1"/>
      <c r="K22" s="1"/>
      <c r="L22" s="1"/>
      <c r="M22" s="1"/>
      <c r="V22" s="8"/>
      <c r="W22" s="8"/>
      <c r="Z22" s="1"/>
      <c r="AB22" s="1"/>
    </row>
    <row r="23" spans="1:28" x14ac:dyDescent="0.25">
      <c r="A23" s="3"/>
      <c r="B23" s="1"/>
      <c r="C23" s="1"/>
      <c r="F23" s="1"/>
      <c r="J23" s="1"/>
      <c r="K23" s="1"/>
      <c r="L23" s="1"/>
      <c r="M23" s="1"/>
      <c r="V23" s="8"/>
      <c r="W23" s="8"/>
      <c r="X23" s="8"/>
      <c r="Y23" s="8"/>
      <c r="Z23" s="1"/>
      <c r="AA23" s="8"/>
      <c r="AB23" s="1"/>
    </row>
    <row r="24" spans="1:28" x14ac:dyDescent="0.25">
      <c r="A24" s="3"/>
      <c r="B24" s="1"/>
      <c r="C24" s="1"/>
      <c r="F24" s="1"/>
      <c r="J24" s="1"/>
      <c r="K24" s="1"/>
      <c r="L24" s="1"/>
      <c r="M24" s="1"/>
      <c r="V24" s="8"/>
      <c r="W24" s="8"/>
      <c r="Z24" s="1"/>
      <c r="AB24" s="1"/>
    </row>
    <row r="25" spans="1:28" x14ac:dyDescent="0.25">
      <c r="A25" s="3"/>
      <c r="B25" s="1"/>
      <c r="C25" s="1"/>
      <c r="F25" s="1"/>
      <c r="J25" s="1"/>
      <c r="K25" s="1"/>
      <c r="L25" s="1"/>
      <c r="M25" s="1"/>
      <c r="V25" s="8"/>
      <c r="W25" s="8"/>
      <c r="Z25" s="1"/>
      <c r="AB25" s="1"/>
    </row>
    <row r="26" spans="1:28" x14ac:dyDescent="0.25">
      <c r="A26" s="3"/>
      <c r="B26" s="1"/>
      <c r="C26" s="1"/>
      <c r="F26" s="1"/>
      <c r="J26" s="1"/>
      <c r="K26" s="1"/>
      <c r="L26" s="1"/>
      <c r="M26" s="1"/>
      <c r="V26" s="8"/>
      <c r="W26" s="8"/>
      <c r="Z26" s="1"/>
      <c r="AB26" s="1"/>
    </row>
    <row r="27" spans="1:28" x14ac:dyDescent="0.25">
      <c r="A27" s="3"/>
      <c r="B27" s="1"/>
      <c r="C27" s="1"/>
      <c r="F27" s="1"/>
      <c r="J27" s="1"/>
      <c r="K27" s="1"/>
      <c r="L27" s="1"/>
      <c r="M27" s="1"/>
      <c r="V27" s="8"/>
      <c r="W27" s="8"/>
      <c r="Z27" s="1"/>
      <c r="AB27" s="1"/>
    </row>
    <row r="28" spans="1:28" x14ac:dyDescent="0.25">
      <c r="A28" s="3"/>
      <c r="B28" s="1"/>
      <c r="C28" s="1"/>
      <c r="F28" s="1"/>
      <c r="J28" s="1"/>
      <c r="K28" s="1"/>
      <c r="L28" s="1"/>
      <c r="M28" s="1"/>
      <c r="V28" s="8"/>
      <c r="W28" s="8"/>
      <c r="X28" s="8"/>
      <c r="Y28" s="8"/>
      <c r="Z28" s="1"/>
      <c r="AA28" s="8"/>
      <c r="AB28" s="1"/>
    </row>
    <row r="29" spans="1:28" x14ac:dyDescent="0.25">
      <c r="A29" s="3"/>
      <c r="B29" s="1"/>
      <c r="C29" s="1"/>
      <c r="F29" s="1"/>
      <c r="V29" s="8"/>
      <c r="W29" s="8"/>
      <c r="Z29" s="1"/>
      <c r="AB29" s="1"/>
    </row>
    <row r="30" spans="1:28" x14ac:dyDescent="0.25">
      <c r="A30" s="3"/>
      <c r="B30" s="1"/>
      <c r="C30" s="1"/>
      <c r="F30" s="1"/>
      <c r="V30" s="8"/>
      <c r="W30" s="8"/>
      <c r="Z30" s="1"/>
      <c r="AB30" s="1"/>
    </row>
    <row r="31" spans="1:28" x14ac:dyDescent="0.25">
      <c r="A31" s="3"/>
      <c r="B31" s="1"/>
      <c r="C31" s="1"/>
      <c r="X31" s="1"/>
      <c r="AA31" s="1"/>
    </row>
    <row r="32" spans="1:28" x14ac:dyDescent="0.25">
      <c r="A32" s="3"/>
      <c r="B32" s="1"/>
      <c r="C32" s="1"/>
      <c r="AA32" s="1"/>
    </row>
    <row r="33" spans="1:27" x14ac:dyDescent="0.25">
      <c r="A33" s="3"/>
      <c r="B33" s="1"/>
      <c r="C33" s="1"/>
      <c r="AA33" s="1"/>
    </row>
    <row r="34" spans="1:27" x14ac:dyDescent="0.25">
      <c r="AA34" s="1"/>
    </row>
    <row r="35" spans="1:27" x14ac:dyDescent="0.25">
      <c r="AA35" s="1"/>
    </row>
    <row r="36" spans="1:27" x14ac:dyDescent="0.25">
      <c r="AA36" s="1"/>
    </row>
    <row r="37" spans="1:27" x14ac:dyDescent="0.25">
      <c r="AA37" s="1"/>
    </row>
    <row r="38" spans="1:27" x14ac:dyDescent="0.25">
      <c r="AA38" s="1"/>
    </row>
    <row r="39" spans="1:27" x14ac:dyDescent="0.25">
      <c r="AA39" s="1"/>
    </row>
    <row r="40" spans="1:27" x14ac:dyDescent="0.25">
      <c r="AA40" s="1"/>
    </row>
    <row r="41" spans="1:27" x14ac:dyDescent="0.25">
      <c r="AA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U1" sqref="U1:AB5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28515625" style="1" bestFit="1" customWidth="1"/>
    <col min="24" max="24" width="9.140625" style="8"/>
    <col min="25" max="25" width="7.28515625" bestFit="1" customWidth="1"/>
    <col min="27" max="27" width="11.85546875" bestFit="1" customWidth="1"/>
  </cols>
  <sheetData>
    <row r="1" spans="1:28" x14ac:dyDescent="0.25">
      <c r="A1" s="3" t="str">
        <f ca="1">MID(CELL("filename",A1),FIND("]",CELL("filename",A1))+1,256)</f>
        <v>ipb3-32b-h2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38</v>
      </c>
      <c r="W1" s="1" t="s">
        <v>22</v>
      </c>
      <c r="X1" s="8" t="s">
        <v>25</v>
      </c>
      <c r="Y1" s="8" t="s">
        <v>22</v>
      </c>
      <c r="Z1" s="1" t="s">
        <v>26</v>
      </c>
      <c r="AA1" s="1" t="s">
        <v>39</v>
      </c>
      <c r="AB1" s="1" t="s">
        <v>33</v>
      </c>
    </row>
    <row r="2" spans="1:28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0</v>
      </c>
      <c r="P2">
        <v>-1.0268756896551701</v>
      </c>
      <c r="Q2">
        <v>-0.439285275862069</v>
      </c>
      <c r="R2">
        <v>1</v>
      </c>
      <c r="S2">
        <v>719</v>
      </c>
      <c r="T2" s="6">
        <v>42734.839687500003</v>
      </c>
      <c r="X2"/>
      <c r="Z2" s="1"/>
      <c r="AB2" s="1"/>
    </row>
    <row r="3" spans="1:28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0</v>
      </c>
      <c r="P3">
        <v>-0.87597541379310395</v>
      </c>
      <c r="Q3">
        <v>-0.17537472413793101</v>
      </c>
      <c r="R3">
        <v>2</v>
      </c>
      <c r="S3">
        <v>359</v>
      </c>
      <c r="T3" s="6">
        <v>42734.881354166668</v>
      </c>
      <c r="U3" s="1">
        <f>$F$6-F3</f>
        <v>1.971327310344801</v>
      </c>
      <c r="V3" s="8">
        <f>INDEX(LINEST(U3:U5,K3:K5),1)</f>
        <v>0.40705552627584646</v>
      </c>
      <c r="W3" s="8">
        <f>INDEX(LINEST(U3:U5,K3:K5),2)</f>
        <v>0.26578117267334411</v>
      </c>
      <c r="X3" s="8">
        <f>INDEX(LINEST(Z3:Z5,K3:K5),1)</f>
        <v>0.12849538486374876</v>
      </c>
      <c r="Y3" s="8">
        <f>INDEX(LINEST(Z3:Z5,K3:K5),2)</f>
        <v>-3.9172699802449307E-2</v>
      </c>
      <c r="Z3" s="1">
        <f>L3^2</f>
        <v>0.49214651806447685</v>
      </c>
      <c r="AA3" s="8">
        <f>INDEX(LINEST(U3:U5,Z3:Z5),1)</f>
        <v>3.168655432600513</v>
      </c>
      <c r="AB3" s="1">
        <f>B3/A3</f>
        <v>0.87947243941630093</v>
      </c>
    </row>
    <row r="4" spans="1:28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0</v>
      </c>
      <c r="P4">
        <v>-0.99117089655172397</v>
      </c>
      <c r="Q4">
        <v>-6.8186896551723402E-3</v>
      </c>
      <c r="R4">
        <v>3</v>
      </c>
      <c r="S4">
        <v>359</v>
      </c>
      <c r="T4" s="6">
        <v>42734.923020833332</v>
      </c>
      <c r="U4" s="1">
        <f t="shared" ref="U4:U5" si="0">$F$6-F4</f>
        <v>3.5210277586206598</v>
      </c>
      <c r="V4" s="8"/>
      <c r="W4" s="8"/>
      <c r="X4"/>
      <c r="Z4" s="1">
        <f t="shared" ref="Z4:Z5" si="1">L4^2</f>
        <v>1.0012766830820792</v>
      </c>
      <c r="AA4" s="8"/>
      <c r="AB4" s="1">
        <f t="shared" ref="AB4:AB5" si="2">B4/A4</f>
        <v>0.88092351083844522</v>
      </c>
    </row>
    <row r="5" spans="1:28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0</v>
      </c>
      <c r="P5">
        <v>-0.90157596551724095</v>
      </c>
      <c r="Q5">
        <v>-0.12805544827586199</v>
      </c>
      <c r="R5">
        <v>4</v>
      </c>
      <c r="S5">
        <v>359</v>
      </c>
      <c r="T5" s="6">
        <v>42734.964687500003</v>
      </c>
      <c r="U5" s="1">
        <f t="shared" si="0"/>
        <v>5.6415098965516908</v>
      </c>
      <c r="V5" s="8"/>
      <c r="W5" s="8"/>
      <c r="X5"/>
      <c r="Z5" s="1">
        <f t="shared" si="1"/>
        <v>1.6519926625351196</v>
      </c>
      <c r="AB5" s="1">
        <f t="shared" si="2"/>
        <v>0.88475663987849895</v>
      </c>
    </row>
    <row r="6" spans="1:28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4">
        <v>13.257635137931</v>
      </c>
      <c r="G6">
        <v>0</v>
      </c>
      <c r="H6">
        <v>0</v>
      </c>
      <c r="I6">
        <v>0</v>
      </c>
      <c r="J6" s="1" t="s">
        <v>8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0</v>
      </c>
      <c r="P6">
        <v>-1.24703434482759</v>
      </c>
      <c r="Q6">
        <v>-0.54834710344827597</v>
      </c>
      <c r="R6">
        <v>5</v>
      </c>
      <c r="S6">
        <v>359</v>
      </c>
      <c r="T6" s="6">
        <v>42735.006354166668</v>
      </c>
      <c r="U6"/>
      <c r="V6"/>
      <c r="W6"/>
      <c r="X6"/>
      <c r="Z6" s="1"/>
      <c r="AB6" s="1"/>
    </row>
    <row r="7" spans="1:28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4">
        <v>19.919539103448301</v>
      </c>
      <c r="G7">
        <v>0</v>
      </c>
      <c r="H7">
        <v>0</v>
      </c>
      <c r="I7">
        <v>0</v>
      </c>
      <c r="J7" s="1" t="s">
        <v>8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0</v>
      </c>
      <c r="P7">
        <v>-1.15168513793103</v>
      </c>
      <c r="Q7">
        <v>-0.90333486206896596</v>
      </c>
      <c r="R7">
        <v>6</v>
      </c>
      <c r="S7">
        <v>719</v>
      </c>
      <c r="T7" s="6">
        <v>42735.089687500003</v>
      </c>
      <c r="X7"/>
      <c r="Z7" s="1"/>
      <c r="AB7" s="1"/>
    </row>
    <row r="8" spans="1:28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8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0</v>
      </c>
      <c r="P8">
        <v>-1.34261272413793</v>
      </c>
      <c r="Q8">
        <v>-1.0531873103448299</v>
      </c>
      <c r="R8">
        <v>7</v>
      </c>
      <c r="S8">
        <v>360</v>
      </c>
      <c r="T8" s="6">
        <v>42735.131469907406</v>
      </c>
      <c r="U8" s="1">
        <f>$F$11-F8</f>
        <v>1.6821547241378987</v>
      </c>
      <c r="V8" s="8">
        <f>INDEX(LINEST(U8:U10,K8:K10),1)</f>
        <v>0.47762490864991231</v>
      </c>
      <c r="W8" s="8">
        <f>INDEX(LINEST(U8:U10,K8:K10),2)</f>
        <v>-7.9169538628683256E-2</v>
      </c>
      <c r="X8" s="8">
        <f>INDEX(LINEST(Z8:Z10,K8:K10),1)</f>
        <v>0.13970042662685012</v>
      </c>
      <c r="Y8" s="8">
        <f>INDEX(LINEST(Z8:Z10,K8:K10),2)</f>
        <v>-3.1628670266014458E-2</v>
      </c>
      <c r="Z8" s="1">
        <f>L8^2</f>
        <v>0.49353465148004549</v>
      </c>
      <c r="AA8" s="8">
        <f>INDEX(LINEST(U8:U10,Z8:Z10),1)</f>
        <v>3.4179956185693108</v>
      </c>
      <c r="AB8" s="1">
        <f>B8/A8</f>
        <v>0.88102415297501324</v>
      </c>
    </row>
    <row r="9" spans="1:28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8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0</v>
      </c>
      <c r="P9">
        <v>-1.4030011034482801</v>
      </c>
      <c r="Q9">
        <v>-0.85369368965517201</v>
      </c>
      <c r="R9">
        <v>8</v>
      </c>
      <c r="S9">
        <v>359</v>
      </c>
      <c r="T9" s="6">
        <v>42735.173136574071</v>
      </c>
      <c r="U9" s="1">
        <f t="shared" ref="U9:U10" si="3">$F$11-F9</f>
        <v>3.5185094137930975</v>
      </c>
      <c r="V9" s="8"/>
      <c r="W9" s="8"/>
      <c r="X9"/>
      <c r="Z9" s="1">
        <f t="shared" ref="Z9:Z10" si="4">L9^2</f>
        <v>1.0030405836421135</v>
      </c>
      <c r="AB9" s="1">
        <f t="shared" ref="AB9:AB10" si="5">B9/A9</f>
        <v>0.88272431037844379</v>
      </c>
    </row>
    <row r="10" spans="1:28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8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0</v>
      </c>
      <c r="P10">
        <v>-1.23522917241379</v>
      </c>
      <c r="Q10">
        <v>-1.0733861724137901</v>
      </c>
      <c r="R10">
        <v>9</v>
      </c>
      <c r="S10">
        <v>359</v>
      </c>
      <c r="T10" s="6">
        <v>42735.214803240742</v>
      </c>
      <c r="U10" s="1">
        <f t="shared" si="3"/>
        <v>5.8052293448275982</v>
      </c>
      <c r="V10" s="8"/>
      <c r="W10" s="8"/>
      <c r="X10"/>
      <c r="Z10" s="1">
        <f t="shared" si="4"/>
        <v>1.6971194823289819</v>
      </c>
      <c r="AB10" s="1">
        <f t="shared" si="5"/>
        <v>0.88530320972601206</v>
      </c>
    </row>
    <row r="11" spans="1:28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8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0</v>
      </c>
      <c r="P11">
        <v>-1.51643503448276</v>
      </c>
      <c r="Q11">
        <v>-1.0013514827586201</v>
      </c>
      <c r="R11">
        <v>10</v>
      </c>
      <c r="S11">
        <v>359</v>
      </c>
      <c r="T11" s="6">
        <v>42735.256469907406</v>
      </c>
      <c r="V11" s="8"/>
      <c r="W11" s="8"/>
      <c r="X11"/>
      <c r="Z11" s="1"/>
      <c r="AB11" s="1"/>
    </row>
    <row r="12" spans="1:28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4">
        <v>26.926394379310299</v>
      </c>
      <c r="G12">
        <v>0</v>
      </c>
      <c r="H12">
        <v>0</v>
      </c>
      <c r="I12">
        <v>0</v>
      </c>
      <c r="J12" s="1" t="s">
        <v>8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0</v>
      </c>
      <c r="P12">
        <v>-1.40016820689655</v>
      </c>
      <c r="Q12">
        <v>-1.0839618620689699</v>
      </c>
      <c r="R12">
        <v>11</v>
      </c>
      <c r="S12">
        <v>719</v>
      </c>
      <c r="T12" s="6">
        <v>42735.339803240742</v>
      </c>
      <c r="V12" s="8"/>
      <c r="W12" s="8"/>
      <c r="X12"/>
      <c r="Z12" s="1"/>
      <c r="AB12" s="1"/>
    </row>
    <row r="13" spans="1:28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8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0</v>
      </c>
      <c r="P13">
        <v>-1.4573728620689701</v>
      </c>
      <c r="Q13">
        <v>-1.0848192758620701</v>
      </c>
      <c r="R13">
        <v>12</v>
      </c>
      <c r="S13">
        <v>359</v>
      </c>
      <c r="T13" s="6">
        <v>42735.381469907406</v>
      </c>
      <c r="U13" s="1">
        <f>$F$12-F13</f>
        <v>1.7796894137931005</v>
      </c>
      <c r="V13" s="8">
        <f>INDEX(LINEST(U13:U15,K13:K15),1)</f>
        <v>0.5168377228958605</v>
      </c>
      <c r="W13" s="8">
        <f>INDEX(LINEST(U13:U15,K13:K15),2)</f>
        <v>5.4012764192393981E-2</v>
      </c>
      <c r="X13" s="8">
        <f>INDEX(LINEST(Z13:Z15,K13:K15),1)</f>
        <v>0.15262917829770717</v>
      </c>
      <c r="Y13" s="8">
        <f>INDEX(LINEST(Z13:Z15,K13:K15),2)</f>
        <v>-2.4853302377343622E-2</v>
      </c>
      <c r="Z13" s="1">
        <f>L13^2</f>
        <v>0.49407849303075368</v>
      </c>
      <c r="AA13" s="8">
        <f>INDEX(LINEST(U13:U15,Z13:Z15),1)</f>
        <v>3.3855487392292249</v>
      </c>
      <c r="AB13" s="1">
        <f>B13/A13</f>
        <v>0.88096398424313871</v>
      </c>
    </row>
    <row r="14" spans="1:28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8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0</v>
      </c>
      <c r="P14">
        <v>-1.51407420689655</v>
      </c>
      <c r="Q14">
        <v>-1.28952210344828</v>
      </c>
      <c r="R14">
        <v>13</v>
      </c>
      <c r="S14">
        <v>359</v>
      </c>
      <c r="T14" s="6">
        <v>42735.423136574071</v>
      </c>
      <c r="U14" s="1">
        <f t="shared" ref="U14:U15" si="6">$F$12-F14</f>
        <v>3.5895087241379002</v>
      </c>
      <c r="V14" s="8"/>
      <c r="W14" s="8"/>
      <c r="X14"/>
      <c r="Z14" s="1">
        <f t="shared" ref="Z14:Z15" si="7">L14^2</f>
        <v>1.0028683502099145</v>
      </c>
      <c r="AB14" s="1">
        <f t="shared" ref="AB14:AB15" si="8">B14/A14</f>
        <v>0.88213240483340472</v>
      </c>
    </row>
    <row r="15" spans="1:28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8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0</v>
      </c>
      <c r="P15">
        <v>-1.45329086206897</v>
      </c>
      <c r="Q15">
        <v>-1.2603807931034501</v>
      </c>
      <c r="R15">
        <v>14</v>
      </c>
      <c r="S15">
        <v>359</v>
      </c>
      <c r="T15" s="6">
        <v>42735.464803240742</v>
      </c>
      <c r="U15" s="1">
        <f t="shared" si="6"/>
        <v>5.8601839310343991</v>
      </c>
      <c r="V15" s="8"/>
      <c r="W15" s="8"/>
      <c r="X15"/>
      <c r="Z15" s="1">
        <f t="shared" si="7"/>
        <v>1.6968297345567112</v>
      </c>
      <c r="AB15" s="1">
        <f t="shared" si="8"/>
        <v>0.88396966902635143</v>
      </c>
    </row>
    <row r="16" spans="1:28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8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0</v>
      </c>
      <c r="P16">
        <v>-1.70809237931034</v>
      </c>
      <c r="Q16">
        <v>-1.3744489310344801</v>
      </c>
      <c r="R16">
        <v>15</v>
      </c>
      <c r="S16">
        <v>359</v>
      </c>
      <c r="T16" s="6">
        <v>42735.506469907406</v>
      </c>
      <c r="V16" s="8"/>
      <c r="W16" s="8"/>
      <c r="X16"/>
      <c r="Z16" s="1"/>
      <c r="AB16" s="1"/>
    </row>
    <row r="17" spans="1:28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4">
        <v>34.6418114137931</v>
      </c>
      <c r="G17">
        <v>0</v>
      </c>
      <c r="H17">
        <v>0</v>
      </c>
      <c r="I17">
        <v>0</v>
      </c>
      <c r="J17" s="1" t="s">
        <v>8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0</v>
      </c>
      <c r="P17">
        <v>-1.63366062068966</v>
      </c>
      <c r="Q17">
        <v>-1.2200292758620701</v>
      </c>
      <c r="R17">
        <v>16</v>
      </c>
      <c r="S17">
        <v>719</v>
      </c>
      <c r="T17" s="6">
        <v>42735.589803240742</v>
      </c>
      <c r="V17" s="8"/>
      <c r="W17" s="8"/>
      <c r="X17"/>
      <c r="Z17" s="1"/>
      <c r="AB17" s="1"/>
    </row>
    <row r="18" spans="1:28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8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0</v>
      </c>
      <c r="P18">
        <v>-1.62240093103448</v>
      </c>
      <c r="Q18">
        <v>-1.32022668965517</v>
      </c>
      <c r="R18">
        <v>17</v>
      </c>
      <c r="S18">
        <v>359</v>
      </c>
      <c r="T18" s="6">
        <v>42735.631469907406</v>
      </c>
      <c r="U18" s="1">
        <f>$F$17-F18</f>
        <v>2.1728630344828019</v>
      </c>
      <c r="V18" s="8">
        <f>INDEX(LINEST(U18:U20,K18:K20),1)</f>
        <v>0.54784035736361258</v>
      </c>
      <c r="W18" s="8">
        <f>INDEX(LINEST(U18:U20,K18:K20),2)</f>
        <v>2.8908198553733833E-2</v>
      </c>
      <c r="X18" s="8">
        <f>INDEX(LINEST(Z18:Z20,K18:K20),1)</f>
        <v>0.16970398467195705</v>
      </c>
      <c r="Y18" s="8">
        <f>INDEX(LINEST(Z18:Z20,K18:K20),2)</f>
        <v>-2.7769920346359056E-2</v>
      </c>
      <c r="Z18" s="1">
        <f>L18^2</f>
        <v>0.64236532625472476</v>
      </c>
      <c r="AA18" s="8">
        <f>INDEX(LINEST(U18:U20,Z18:Z20),1)</f>
        <v>3.2278897032916083</v>
      </c>
      <c r="AB18" s="1">
        <f>B18/A18</f>
        <v>0.88404814602340154</v>
      </c>
    </row>
    <row r="19" spans="1:28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8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18</v>
      </c>
      <c r="S19">
        <v>359</v>
      </c>
      <c r="T19" s="6">
        <v>42735.673136574071</v>
      </c>
      <c r="U19" s="1">
        <f t="shared" ref="U19:U20" si="9">$F$17-F19</f>
        <v>4.0769718965517008</v>
      </c>
      <c r="V19" s="8"/>
      <c r="W19" s="8"/>
      <c r="X19"/>
      <c r="Z19" s="1">
        <f t="shared" ref="Z19:Z20" si="10">L19^2</f>
        <v>1.2154755322630455</v>
      </c>
      <c r="AB19" s="1">
        <f t="shared" ref="AB19:AB20" si="11">B19/A19</f>
        <v>0.8850525195504606</v>
      </c>
    </row>
    <row r="20" spans="1:28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8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0</v>
      </c>
      <c r="P20">
        <v>-1.20442520689655</v>
      </c>
      <c r="Q20">
        <v>-1.1426614827586199</v>
      </c>
      <c r="R20">
        <v>19</v>
      </c>
      <c r="S20">
        <v>359</v>
      </c>
      <c r="T20" s="6">
        <v>42735.714803240742</v>
      </c>
      <c r="U20" s="1">
        <f t="shared" si="9"/>
        <v>6.4431794827585982</v>
      </c>
      <c r="V20" s="8"/>
      <c r="W20" s="8"/>
      <c r="X20"/>
      <c r="Z20" s="1">
        <f t="shared" si="10"/>
        <v>1.9638877466593578</v>
      </c>
      <c r="AB20" s="1">
        <f t="shared" si="11"/>
        <v>0.88657623423287923</v>
      </c>
    </row>
    <row r="21" spans="1:28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8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0</v>
      </c>
      <c r="P21">
        <v>-0.99858534482758599</v>
      </c>
      <c r="Q21">
        <v>-0.75995265517241395</v>
      </c>
      <c r="R21">
        <v>20</v>
      </c>
      <c r="S21">
        <v>359</v>
      </c>
      <c r="T21" s="6">
        <v>42735.756469907406</v>
      </c>
      <c r="Y21" s="8"/>
      <c r="Z21" s="1"/>
      <c r="AA21" s="1"/>
      <c r="AB21" s="1"/>
    </row>
    <row r="22" spans="1:28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8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0</v>
      </c>
      <c r="P22">
        <v>-0.98630324137931102</v>
      </c>
      <c r="Q22">
        <v>-0.15117355172413799</v>
      </c>
      <c r="R22">
        <v>21</v>
      </c>
      <c r="S22">
        <v>719</v>
      </c>
      <c r="T22" s="6">
        <v>42735.839803240742</v>
      </c>
      <c r="X22"/>
      <c r="Z22" s="1"/>
      <c r="AB22" s="1"/>
    </row>
    <row r="23" spans="1:28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8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0</v>
      </c>
      <c r="P23">
        <v>-0.64298572413793098</v>
      </c>
      <c r="Q23">
        <v>0.33317403448275901</v>
      </c>
      <c r="R23">
        <v>22</v>
      </c>
      <c r="S23">
        <v>359</v>
      </c>
      <c r="T23" s="6">
        <v>42735.881469907406</v>
      </c>
      <c r="U23" s="1">
        <f>$F$22-F23</f>
        <v>2.0998834482759037</v>
      </c>
      <c r="V23" s="8">
        <f t="shared" ref="V23" si="12">INDEX(LINEST(U23:U25,K23:K25),1)</f>
        <v>0.57207229388891079</v>
      </c>
      <c r="W23" s="8">
        <f t="shared" ref="W23" si="13">INDEX(LINEST(U23:U25,K23:K25),2)</f>
        <v>7.8302088345127085E-2</v>
      </c>
      <c r="X23" s="8">
        <f t="shared" ref="X23" si="14">INDEX(LINEST(Z23:Z25,K23:K25),1)</f>
        <v>0.18802912624570103</v>
      </c>
      <c r="Y23" s="8">
        <f t="shared" ref="Y23" si="15">INDEX(LINEST(Z23:Z25,K23:K25),2)</f>
        <v>-2.0947969711390568E-2</v>
      </c>
      <c r="Z23" s="1">
        <f t="shared" ref="Z23:Z31" si="16">L23^2</f>
        <v>0.64272063336494445</v>
      </c>
      <c r="AA23" s="8">
        <f t="shared" ref="AA23" si="17">INDEX(LINEST(U23:U25,Z23:Z25),1)</f>
        <v>3.0424971820740514</v>
      </c>
      <c r="AB23" s="1">
        <f t="shared" ref="AB23:AB31" si="18">B23/A23</f>
        <v>0.88971862084248754</v>
      </c>
    </row>
    <row r="24" spans="1:28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8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23</v>
      </c>
      <c r="S24">
        <v>359</v>
      </c>
      <c r="T24" s="6">
        <v>42735.923136574071</v>
      </c>
      <c r="U24" s="1">
        <f t="shared" ref="U24:U25" si="19">$F$22-F24</f>
        <v>3.8365523793104046</v>
      </c>
      <c r="V24" s="8"/>
      <c r="W24" s="8"/>
      <c r="X24"/>
      <c r="Z24" s="1">
        <f t="shared" si="16"/>
        <v>1.2157158100660386</v>
      </c>
      <c r="AB24" s="1">
        <f t="shared" si="18"/>
        <v>0.89057739269373271</v>
      </c>
    </row>
    <row r="25" spans="1:28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8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0</v>
      </c>
      <c r="P25">
        <v>-0.45975648275862102</v>
      </c>
      <c r="Q25">
        <v>0.695068034482759</v>
      </c>
      <c r="R25">
        <v>24</v>
      </c>
      <c r="S25">
        <v>359</v>
      </c>
      <c r="T25" s="6">
        <v>42735.964803240742</v>
      </c>
      <c r="U25" s="1">
        <f t="shared" si="19"/>
        <v>6.1218683103448015</v>
      </c>
      <c r="V25" s="8"/>
      <c r="W25" s="8"/>
      <c r="X25"/>
      <c r="Z25" s="1">
        <f t="shared" si="16"/>
        <v>1.9648424243011733</v>
      </c>
      <c r="AB25" s="1">
        <f t="shared" si="18"/>
        <v>0.89195400276003323</v>
      </c>
    </row>
    <row r="26" spans="1:28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8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0</v>
      </c>
      <c r="P26">
        <v>-0.47554400000000002</v>
      </c>
      <c r="Q26">
        <v>0.496810793103448</v>
      </c>
      <c r="R26">
        <v>25</v>
      </c>
      <c r="S26">
        <v>359</v>
      </c>
      <c r="T26" s="6">
        <v>42736.006469907406</v>
      </c>
      <c r="V26" s="8"/>
      <c r="W26" s="8"/>
      <c r="Y26" s="8"/>
      <c r="Z26" s="1">
        <f t="shared" si="16"/>
        <v>8.2482723999999994E-5</v>
      </c>
      <c r="AA26" s="8"/>
      <c r="AB26" s="1">
        <f t="shared" si="18"/>
        <v>0.88843668574517198</v>
      </c>
    </row>
    <row r="27" spans="1:28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8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0</v>
      </c>
      <c r="P27">
        <v>-0.87077279310344802</v>
      </c>
      <c r="Q27">
        <v>-0.27034751724137901</v>
      </c>
      <c r="R27">
        <v>26</v>
      </c>
      <c r="S27">
        <v>719</v>
      </c>
      <c r="T27" s="6">
        <v>42736.089803240742</v>
      </c>
      <c r="V27" s="8"/>
      <c r="W27" s="8"/>
      <c r="X27"/>
      <c r="Z27" s="1">
        <f t="shared" si="16"/>
        <v>8.589646317360283E-5</v>
      </c>
      <c r="AB27" s="1">
        <f t="shared" si="18"/>
        <v>0.89807672583575482</v>
      </c>
    </row>
    <row r="28" spans="1:28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8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0</v>
      </c>
      <c r="P28">
        <v>-1.04595710344828</v>
      </c>
      <c r="Q28">
        <v>-0.36814027586206899</v>
      </c>
      <c r="R28">
        <v>27</v>
      </c>
      <c r="S28">
        <v>359</v>
      </c>
      <c r="T28" s="6">
        <v>42736.131469907406</v>
      </c>
      <c r="U28" s="1">
        <f>$F$27-F28</f>
        <v>2.4244748620689975</v>
      </c>
      <c r="V28" s="8">
        <f t="shared" ref="V28" si="20">INDEX(LINEST(U28:U30,K28:K30),1)</f>
        <v>0.56757280288708867</v>
      </c>
      <c r="W28" s="8">
        <f t="shared" ref="W28" si="21">INDEX(LINEST(U28:U30,K28:K30),2)</f>
        <v>8.640754853727195E-2</v>
      </c>
      <c r="X28" s="8">
        <f t="shared" ref="X28" si="22">INDEX(LINEST(Z28:Z30,K28:K30),1)</f>
        <v>0.20279889602698256</v>
      </c>
      <c r="Y28" s="8">
        <f t="shared" ref="Y28" si="23">INDEX(LINEST(Z28:Z30,K28:K30),2)</f>
        <v>-2.4224185917453456E-2</v>
      </c>
      <c r="Z28" s="1">
        <f t="shared" si="16"/>
        <v>0.81477048608207514</v>
      </c>
      <c r="AA28" s="8">
        <f t="shared" ref="AA28" si="24">INDEX(LINEST(U28:U30,Z28:Z30),1)</f>
        <v>2.7986970667573989</v>
      </c>
      <c r="AB28" s="1">
        <f t="shared" si="18"/>
        <v>0.89955072901798327</v>
      </c>
    </row>
    <row r="29" spans="1:28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7" t="s">
        <v>8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0</v>
      </c>
      <c r="P29">
        <v>-1.1221517586206899</v>
      </c>
      <c r="Q29">
        <v>-0.57087868965517297</v>
      </c>
      <c r="R29">
        <v>28</v>
      </c>
      <c r="S29">
        <v>359</v>
      </c>
      <c r="T29" s="6">
        <v>42736.173136574071</v>
      </c>
      <c r="U29" s="1">
        <f t="shared" ref="U29:U30" si="25">$F$27-F29</f>
        <v>2.4449307931034951</v>
      </c>
      <c r="V29" s="8"/>
      <c r="W29" s="8"/>
      <c r="Y29" s="8"/>
      <c r="Z29" s="1">
        <f t="shared" si="16"/>
        <v>0.81491485364577365</v>
      </c>
      <c r="AA29" s="8"/>
      <c r="AB29" s="1">
        <f t="shared" si="18"/>
        <v>0.89951286825308074</v>
      </c>
    </row>
    <row r="30" spans="1:28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7" t="s">
        <v>8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0</v>
      </c>
      <c r="P30">
        <v>-1.1700651034482801</v>
      </c>
      <c r="Q30">
        <v>-0.81589455172413805</v>
      </c>
      <c r="R30">
        <v>29</v>
      </c>
      <c r="S30">
        <v>359</v>
      </c>
      <c r="T30" s="6">
        <v>42736.214803240742</v>
      </c>
      <c r="U30" s="1">
        <f t="shared" si="25"/>
        <v>6.4747437586206971</v>
      </c>
      <c r="V30" s="8"/>
      <c r="W30" s="8"/>
      <c r="X30"/>
      <c r="Z30" s="1">
        <f t="shared" si="16"/>
        <v>2.2583866972081008</v>
      </c>
      <c r="AB30" s="1">
        <f t="shared" si="18"/>
        <v>0.90275853318218513</v>
      </c>
    </row>
    <row r="31" spans="1:28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7" t="s">
        <v>8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0</v>
      </c>
      <c r="P31">
        <v>-1.4002515862069</v>
      </c>
      <c r="Q31">
        <v>-0.82027596551724102</v>
      </c>
      <c r="R31">
        <v>30</v>
      </c>
      <c r="S31">
        <v>359</v>
      </c>
      <c r="T31" s="6">
        <v>42736.256469907406</v>
      </c>
      <c r="V31" s="8"/>
      <c r="W31" s="8"/>
      <c r="X31"/>
      <c r="Z31" s="1">
        <f t="shared" si="16"/>
        <v>2.2587492031841792</v>
      </c>
      <c r="AB31" s="1">
        <f t="shared" si="18"/>
        <v>0.90277383328603256</v>
      </c>
    </row>
    <row r="32" spans="1:28" x14ac:dyDescent="0.25">
      <c r="A32" s="3"/>
    </row>
    <row r="33" spans="1:1" x14ac:dyDescent="0.25">
      <c r="A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U1" sqref="U1:U1048576"/>
    </sheetView>
  </sheetViews>
  <sheetFormatPr defaultRowHeight="15" x14ac:dyDescent="0.25"/>
  <cols>
    <col min="1" max="1" width="20.7109375" bestFit="1" customWidth="1"/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ipb3-32b-he-01022017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S1" t="s">
        <v>2</v>
      </c>
      <c r="T1" t="s">
        <v>22</v>
      </c>
      <c r="U1" s="8" t="s">
        <v>23</v>
      </c>
      <c r="V1" s="1" t="s">
        <v>24</v>
      </c>
      <c r="W1" s="1"/>
    </row>
    <row r="2" spans="1:23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8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6">
        <v>42737.625173611108</v>
      </c>
      <c r="V2" s="1"/>
      <c r="W2" s="1"/>
    </row>
    <row r="3" spans="1:23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8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6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8">
        <f t="shared" ref="U3:U24" si="0">L3^2/K3</f>
        <v>0.12024376508451513</v>
      </c>
      <c r="V3" s="1">
        <f>L3^2</f>
        <v>0.4930021775750888</v>
      </c>
      <c r="W3" s="1"/>
    </row>
    <row r="4" spans="1:23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8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6">
        <v>42737.708506944444</v>
      </c>
      <c r="R4" s="1">
        <f>$F$2-F4</f>
        <v>3.6429822758620904</v>
      </c>
      <c r="S4" s="1"/>
      <c r="T4" s="1"/>
      <c r="U4" s="8">
        <f t="shared" si="0"/>
        <v>0.12296437097785075</v>
      </c>
      <c r="V4" s="1">
        <f t="shared" ref="V4:V5" si="1">L4^2</f>
        <v>1.0018801932966628</v>
      </c>
      <c r="W4" s="1"/>
    </row>
    <row r="5" spans="1:23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8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6">
        <v>42737.750173611108</v>
      </c>
      <c r="R5" s="1">
        <f>$F$2-F5</f>
        <v>5.7631440000000209</v>
      </c>
      <c r="S5" s="1"/>
      <c r="T5" s="1"/>
      <c r="U5" s="8">
        <f t="shared" si="0"/>
        <v>0.12636865147339996</v>
      </c>
      <c r="V5" s="1">
        <f t="shared" si="1"/>
        <v>1.6662052336817288</v>
      </c>
      <c r="W5" s="1"/>
    </row>
    <row r="6" spans="1:23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8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6">
        <v>42737.79184027778</v>
      </c>
      <c r="R6" s="1"/>
      <c r="S6" s="1"/>
      <c r="T6" s="1"/>
      <c r="V6" s="1"/>
      <c r="W6" s="1"/>
    </row>
    <row r="7" spans="1:23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8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6">
        <v>42737.875173611108</v>
      </c>
      <c r="R7" s="1"/>
      <c r="S7" s="1"/>
      <c r="T7" s="1"/>
      <c r="V7" s="1"/>
      <c r="W7" s="1"/>
    </row>
    <row r="8" spans="1:23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8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6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8">
        <f t="shared" si="0"/>
        <v>0.13244622479919305</v>
      </c>
      <c r="V8" s="1">
        <f>L8^2</f>
        <v>0.49377711301795535</v>
      </c>
      <c r="W8" s="1"/>
    </row>
    <row r="9" spans="1:23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8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6">
        <v>42737.958506944444</v>
      </c>
      <c r="R9" s="1">
        <f>$F$7-F9</f>
        <v>3.5649848965516995</v>
      </c>
      <c r="S9" s="1"/>
      <c r="T9" s="1"/>
      <c r="U9" s="8">
        <f t="shared" si="0"/>
        <v>0.13471706974068601</v>
      </c>
      <c r="V9" s="1">
        <f t="shared" ref="V9:V10" si="2">L9^2</f>
        <v>1.0028218211983468</v>
      </c>
      <c r="W9" s="1"/>
    </row>
    <row r="10" spans="1:23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8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6">
        <v>42738.000173611108</v>
      </c>
      <c r="R10" s="1">
        <f>$F$7-F10</f>
        <v>5.7964585172412981</v>
      </c>
      <c r="S10" s="1"/>
      <c r="T10" s="1"/>
      <c r="U10" s="8">
        <f t="shared" si="0"/>
        <v>0.13791443537365169</v>
      </c>
      <c r="V10" s="1">
        <f t="shared" si="2"/>
        <v>1.6971508483335558</v>
      </c>
      <c r="W10" s="1"/>
    </row>
    <row r="11" spans="1:23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8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6">
        <v>42738.04184027778</v>
      </c>
      <c r="V11" s="1"/>
      <c r="W11" s="1"/>
    </row>
    <row r="12" spans="1:23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8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6">
        <v>42738.125173611108</v>
      </c>
      <c r="R12" s="1"/>
      <c r="S12" s="1"/>
      <c r="T12" s="1"/>
      <c r="V12" s="1"/>
      <c r="W12" s="1"/>
    </row>
    <row r="13" spans="1:23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8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6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8">
        <f t="shared" si="0"/>
        <v>0.14663516075267377</v>
      </c>
      <c r="V13" s="1">
        <f>L13^2</f>
        <v>0.49392192680390584</v>
      </c>
      <c r="W13" s="1"/>
    </row>
    <row r="14" spans="1:23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8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6">
        <v>42738.208506944444</v>
      </c>
      <c r="R14" s="1">
        <f>$F$12-F14</f>
        <v>3.459720068965499</v>
      </c>
      <c r="S14" s="1"/>
      <c r="T14" s="1"/>
      <c r="U14" s="8">
        <f t="shared" si="0"/>
        <v>0.14863260767143394</v>
      </c>
      <c r="V14" s="1">
        <f t="shared" ref="V14:V15" si="3">L14^2</f>
        <v>1.003316602555151</v>
      </c>
      <c r="W14" s="1"/>
    </row>
    <row r="15" spans="1:23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8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6">
        <v>42738.250173611108</v>
      </c>
      <c r="R15" s="1">
        <f>$F$12-F15</f>
        <v>5.6652911724136992</v>
      </c>
      <c r="S15" s="1"/>
      <c r="T15" s="1"/>
      <c r="U15" s="8">
        <f t="shared" si="0"/>
        <v>0.15135749533985579</v>
      </c>
      <c r="V15" s="1">
        <f t="shared" si="3"/>
        <v>1.6967943392982836</v>
      </c>
      <c r="W15" s="1"/>
    </row>
    <row r="16" spans="1:23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8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6">
        <v>42738.29184027778</v>
      </c>
      <c r="V16" s="1"/>
      <c r="W16" s="1"/>
    </row>
    <row r="17" spans="1:23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8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6">
        <v>42738.375173611108</v>
      </c>
      <c r="R17" s="1"/>
      <c r="S17" s="1"/>
      <c r="T17" s="1"/>
      <c r="V17" s="1"/>
      <c r="W17" s="1"/>
    </row>
    <row r="18" spans="1:23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8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6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8">
        <f t="shared" si="0"/>
        <v>0.16403241371471036</v>
      </c>
      <c r="V18" s="1">
        <f>L18^2</f>
        <v>0.64281091414466573</v>
      </c>
      <c r="W18" s="1"/>
    </row>
    <row r="19" spans="1:23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8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6">
        <v>42738.458506944444</v>
      </c>
      <c r="R19" s="1">
        <f>$F$17-F19</f>
        <v>3.9583525172414014</v>
      </c>
      <c r="S19" s="1"/>
      <c r="T19" s="1"/>
      <c r="U19" s="8">
        <f t="shared" si="0"/>
        <v>0.16593264895244877</v>
      </c>
      <c r="V19" s="1">
        <f t="shared" ref="V19:V20" si="4">L19^2</f>
        <v>1.2164421104133687</v>
      </c>
      <c r="W19" s="1"/>
    </row>
    <row r="20" spans="1:23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8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6">
        <v>42738.500173611108</v>
      </c>
      <c r="R20" s="1">
        <f>$F$17-F20</f>
        <v>6.2056997586206997</v>
      </c>
      <c r="S20" s="1"/>
      <c r="T20" s="1"/>
      <c r="U20" s="8">
        <f t="shared" si="0"/>
        <v>0.16850191124005287</v>
      </c>
      <c r="V20" s="1">
        <f t="shared" si="4"/>
        <v>1.9646681555557621</v>
      </c>
      <c r="W20" s="1"/>
    </row>
    <row r="21" spans="1:23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8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6">
        <v>42738.54184027778</v>
      </c>
      <c r="V21" s="1"/>
      <c r="W21" s="1"/>
    </row>
    <row r="22" spans="1:23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8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6">
        <v>42738.625173611108</v>
      </c>
      <c r="R22" s="1"/>
      <c r="S22" s="1"/>
      <c r="T22" s="1"/>
      <c r="V22" s="1"/>
      <c r="W22" s="1"/>
    </row>
    <row r="23" spans="1:23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8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6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8">
        <f t="shared" si="0"/>
        <v>0.18366961322285261</v>
      </c>
      <c r="V23" s="1">
        <f>L23^2</f>
        <v>0.64256018284357741</v>
      </c>
      <c r="W23" s="1"/>
    </row>
    <row r="24" spans="1:23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8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6">
        <v>42738.708506944444</v>
      </c>
      <c r="R24" s="1">
        <f>$F$22-F24</f>
        <v>3.6323819310344945</v>
      </c>
      <c r="S24" s="1"/>
      <c r="T24" s="1"/>
      <c r="U24" s="8">
        <f t="shared" si="0"/>
        <v>0.18545450459711166</v>
      </c>
      <c r="V24" s="1">
        <f t="shared" ref="V24" si="5">L24^2</f>
        <v>1.2165000716797063</v>
      </c>
      <c r="W24" s="1"/>
    </row>
    <row r="25" spans="1:23" x14ac:dyDescent="0.25">
      <c r="A25" s="3"/>
      <c r="B25" s="1"/>
      <c r="C25" s="1"/>
      <c r="F25" s="1"/>
      <c r="J25" s="1"/>
      <c r="K25" s="1"/>
      <c r="L25" s="1"/>
      <c r="M25" s="1"/>
      <c r="V25" s="1"/>
      <c r="W25" s="1"/>
    </row>
    <row r="26" spans="1:23" x14ac:dyDescent="0.25">
      <c r="A26" s="3"/>
      <c r="B26" s="1"/>
      <c r="C26" s="1"/>
      <c r="F26" s="1"/>
      <c r="J26" s="1"/>
      <c r="K26" s="1"/>
      <c r="L26" s="1"/>
      <c r="M26" s="1"/>
      <c r="V26" s="1"/>
      <c r="W26" s="1"/>
    </row>
    <row r="27" spans="1:23" x14ac:dyDescent="0.25">
      <c r="A27" s="3"/>
      <c r="B27" s="1"/>
      <c r="C27" s="1"/>
      <c r="F27" s="1"/>
      <c r="J27" s="1"/>
      <c r="K27" s="1"/>
      <c r="L27" s="1"/>
      <c r="M27" s="1"/>
      <c r="V27" s="1"/>
      <c r="W27" s="1"/>
    </row>
    <row r="28" spans="1:23" x14ac:dyDescent="0.25">
      <c r="A28" s="3"/>
      <c r="B28" s="1"/>
      <c r="C28" s="1"/>
      <c r="F28" s="1"/>
      <c r="J28" s="1"/>
      <c r="K28" s="1"/>
      <c r="L28" s="1"/>
      <c r="M28" s="1"/>
      <c r="V28" s="1"/>
      <c r="W28" s="1"/>
    </row>
    <row r="29" spans="1:23" x14ac:dyDescent="0.25">
      <c r="A29" s="3"/>
      <c r="B29" s="1"/>
      <c r="C29" s="1"/>
      <c r="F29" s="1"/>
      <c r="V29" s="1"/>
      <c r="W29" s="1"/>
    </row>
    <row r="30" spans="1:23" x14ac:dyDescent="0.25">
      <c r="A30" s="3"/>
      <c r="B30" s="1"/>
      <c r="C30" s="1"/>
      <c r="F30" s="1"/>
      <c r="V30" s="1"/>
      <c r="W30" s="1"/>
    </row>
    <row r="31" spans="1:23" x14ac:dyDescent="0.25">
      <c r="A31" s="3"/>
      <c r="B31" s="1"/>
      <c r="C31" s="1"/>
      <c r="W31" s="1"/>
    </row>
    <row r="32" spans="1:23" x14ac:dyDescent="0.25">
      <c r="A32" s="3"/>
      <c r="B32" s="1"/>
      <c r="C32" s="1"/>
      <c r="W32" s="1"/>
    </row>
    <row r="33" spans="1:23" x14ac:dyDescent="0.25">
      <c r="A33" s="3"/>
      <c r="B33" s="1"/>
      <c r="C33" s="1"/>
      <c r="W33" s="1"/>
    </row>
    <row r="34" spans="1:23" x14ac:dyDescent="0.25">
      <c r="W34" s="1"/>
    </row>
    <row r="35" spans="1:23" x14ac:dyDescent="0.25">
      <c r="W35" s="1"/>
    </row>
    <row r="36" spans="1:23" x14ac:dyDescent="0.25">
      <c r="W36" s="1"/>
    </row>
    <row r="37" spans="1:23" x14ac:dyDescent="0.25">
      <c r="W37" s="1"/>
    </row>
    <row r="38" spans="1:23" x14ac:dyDescent="0.25">
      <c r="W38" s="1"/>
    </row>
    <row r="39" spans="1:23" x14ac:dyDescent="0.25">
      <c r="W39" s="1"/>
    </row>
    <row r="40" spans="1:23" x14ac:dyDescent="0.25">
      <c r="W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B1" workbookViewId="0">
      <selection activeCell="Z11" sqref="Z11"/>
    </sheetView>
  </sheetViews>
  <sheetFormatPr defaultRowHeight="15" x14ac:dyDescent="0.25"/>
  <cols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ipb3-32b-he-01042017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6">
        <v>42739.603391203702</v>
      </c>
      <c r="R2" s="1"/>
      <c r="S2" s="1"/>
      <c r="T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6">
        <v>42739.645173611112</v>
      </c>
      <c r="R3" s="1">
        <f>$F$6-F3</f>
        <v>1.5989759655171998</v>
      </c>
      <c r="S3" s="8">
        <f>INDEX(LINEST(R3:R5,K3:K5),1)</f>
        <v>0.42550221290414897</v>
      </c>
      <c r="T3" s="8">
        <f>INDEX(LINEST(R3:R5,K3:K5),2)</f>
        <v>-0.17494642835840102</v>
      </c>
      <c r="U3" s="8">
        <f t="shared" ref="U3:U24" si="0">L3^2/K3</f>
        <v>0.11767733283198466</v>
      </c>
      <c r="V3" s="1">
        <f>L3^2</f>
        <v>0.49244570625160905</v>
      </c>
      <c r="W3" s="8">
        <f>INDEX(LINEST(V3:V5,R3:R5),1)</f>
        <v>0.29735776298800298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6">
        <v>42739.686840277776</v>
      </c>
      <c r="R4" s="1">
        <f t="shared" ref="R4:R5" si="1">$F$6-F4</f>
        <v>3.3751508965517196</v>
      </c>
      <c r="S4" s="8"/>
      <c r="T4" s="8"/>
      <c r="U4" s="8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6">
        <v>42739.728506944448</v>
      </c>
      <c r="R5" s="1">
        <f t="shared" si="1"/>
        <v>5.3087335862068894</v>
      </c>
      <c r="S5" s="8"/>
      <c r="T5" s="8"/>
      <c r="U5" s="8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6">
        <v>42739.770173611112</v>
      </c>
      <c r="R6" s="1"/>
      <c r="S6" s="8"/>
      <c r="T6" s="8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6">
        <v>42739.853506944448</v>
      </c>
      <c r="R7" s="1"/>
      <c r="S7" s="8"/>
      <c r="T7" s="8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6">
        <v>42739.895173611112</v>
      </c>
      <c r="R8" s="1">
        <f>$F$7-F8</f>
        <v>1.8224771379310027</v>
      </c>
      <c r="S8" s="8">
        <f>INDEX(LINEST(R8:R10,K8:K10),1)</f>
        <v>0.45864712375241989</v>
      </c>
      <c r="T8" s="8">
        <f>INDEX(LINEST(R8:R10,K8:K10),2)</f>
        <v>9.036185523577478E-2</v>
      </c>
      <c r="U8" s="8">
        <f t="shared" si="0"/>
        <v>0.12955110123094499</v>
      </c>
      <c r="V8" s="1">
        <f>L8^2</f>
        <v>0.49346415107643027</v>
      </c>
      <c r="W8" s="8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6">
        <v>42739.936840277776</v>
      </c>
      <c r="R9" s="1">
        <f t="shared" ref="R9:R10" si="3">$F$7-F9</f>
        <v>3.6034743793103008</v>
      </c>
      <c r="S9" s="8"/>
      <c r="T9" s="8"/>
      <c r="U9" s="8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6">
        <v>42739.978506944448</v>
      </c>
      <c r="R10" s="1">
        <f t="shared" si="3"/>
        <v>5.8373298965517009</v>
      </c>
      <c r="S10" s="8"/>
      <c r="T10" s="8"/>
      <c r="U10" s="8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6">
        <v>42740.020173611112</v>
      </c>
      <c r="R11" s="1"/>
      <c r="S11" s="8"/>
      <c r="T11" s="8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6">
        <v>42740.103506944448</v>
      </c>
      <c r="R12" s="1"/>
      <c r="S12" s="8"/>
      <c r="T12" s="8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6">
        <v>42740.145173611112</v>
      </c>
      <c r="R13" s="1">
        <f>$F$12-F13</f>
        <v>1.758902413793102</v>
      </c>
      <c r="S13" s="8">
        <f>INDEX(LINEST(R13:R15,K13:K15),1)</f>
        <v>0.49604923512116861</v>
      </c>
      <c r="T13" s="8">
        <f>INDEX(LINEST(R13:R15,K13:K15),2)</f>
        <v>6.3016058835399402E-2</v>
      </c>
      <c r="U13" s="8">
        <f t="shared" si="0"/>
        <v>0.14342580968199317</v>
      </c>
      <c r="V13" s="1">
        <f>L13^2</f>
        <v>0.49419232207174246</v>
      </c>
      <c r="W13" s="8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6">
        <v>42740.186840277776</v>
      </c>
      <c r="R14" s="1">
        <f t="shared" ref="R14:R15" si="5">$F$12-F14</f>
        <v>3.5083887586206011</v>
      </c>
      <c r="S14" s="8"/>
      <c r="T14" s="8"/>
      <c r="U14" s="8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6">
        <v>42740.228506944448</v>
      </c>
      <c r="R15" s="1">
        <f t="shared" si="5"/>
        <v>5.7320608620689022</v>
      </c>
      <c r="S15" s="8"/>
      <c r="T15" s="8"/>
      <c r="U15" s="8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6">
        <v>42740.270173611112</v>
      </c>
      <c r="R16" s="1"/>
      <c r="S16" s="8"/>
      <c r="T16" s="8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6">
        <v>42740.353506944448</v>
      </c>
      <c r="R17" s="1"/>
      <c r="S17" s="8"/>
      <c r="T17" s="8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6">
        <v>42740.395173611112</v>
      </c>
      <c r="R18" s="1">
        <f>$F$17-F18</f>
        <v>2.1453005862069006</v>
      </c>
      <c r="S18" s="8">
        <f>INDEX(LINEST(R18:R20,K18:K20),1)</f>
        <v>0.52737184662933012</v>
      </c>
      <c r="T18" s="8">
        <f>INDEX(LINEST(R18:R20,K18:K20),2)</f>
        <v>5.019065030164338E-2</v>
      </c>
      <c r="U18" s="8">
        <f t="shared" si="0"/>
        <v>0.16009865600780573</v>
      </c>
      <c r="V18" s="1">
        <f>L18^2</f>
        <v>0.64349081610490444</v>
      </c>
      <c r="W18" s="8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6">
        <v>42740.436840277776</v>
      </c>
      <c r="R19" s="1">
        <f t="shared" ref="R19:R20" si="7">$F$17-F19</f>
        <v>4.0538366896552027</v>
      </c>
      <c r="S19" s="8"/>
      <c r="T19" s="8"/>
      <c r="U19" s="8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6">
        <v>42740.478506944448</v>
      </c>
      <c r="R20" s="1">
        <f t="shared" si="7"/>
        <v>6.3224347931035005</v>
      </c>
      <c r="S20" s="8"/>
      <c r="T20" s="8"/>
      <c r="U20" s="8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6">
        <v>42740.520173611112</v>
      </c>
      <c r="R21" s="1"/>
      <c r="S21" s="8"/>
      <c r="T21" s="8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6">
        <v>42740.603506944448</v>
      </c>
      <c r="R22" s="1"/>
      <c r="S22" s="8"/>
      <c r="T22" s="8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6">
        <v>42740.645173611112</v>
      </c>
      <c r="R23" s="1">
        <f>$F$22-F23</f>
        <v>1.9653062413792952</v>
      </c>
      <c r="S23" s="8">
        <f>INDEX(LINEST(R23:R24,K23:K24),1)</f>
        <v>0.55576172701788262</v>
      </c>
      <c r="T23" s="8">
        <f>INDEX(LINEST(R23:R24,K23:K24),2)</f>
        <v>-2.752963289973831E-2</v>
      </c>
      <c r="U23" s="8">
        <f>L23^2/K23</f>
        <v>0.17919321936354854</v>
      </c>
      <c r="V23" s="1">
        <f>L23^2</f>
        <v>0.64254636225380357</v>
      </c>
      <c r="W23" s="8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6">
        <v>42740.686840277776</v>
      </c>
      <c r="R24" s="1">
        <f t="shared" ref="R24:R25" si="9">$F$22-F24</f>
        <v>3.7067938275861962</v>
      </c>
      <c r="S24" s="8"/>
      <c r="T24" s="8"/>
      <c r="U24" s="8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6">
        <v>42740.728506944448</v>
      </c>
      <c r="R25" s="1">
        <f t="shared" si="9"/>
        <v>4.460074068965497</v>
      </c>
      <c r="S25" s="8"/>
      <c r="T25" s="8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6">
        <v>42740.770173611112</v>
      </c>
      <c r="R26" s="1"/>
      <c r="S26" s="8"/>
      <c r="T26" s="8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6">
        <v>42740.853506944448</v>
      </c>
      <c r="R27" s="1"/>
      <c r="S27" s="8"/>
      <c r="T27" s="8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6">
        <v>42740.895173611112</v>
      </c>
      <c r="R28" s="1"/>
      <c r="S28" s="8"/>
      <c r="T28" s="8"/>
      <c r="V28" s="1"/>
      <c r="W28" s="8"/>
    </row>
    <row r="29" spans="1:23" x14ac:dyDescent="0.25">
      <c r="A29" s="3"/>
      <c r="B29" s="1"/>
      <c r="C29" s="1"/>
      <c r="F29" s="1"/>
      <c r="R29" s="1"/>
      <c r="S29" s="1"/>
      <c r="T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V30" s="1"/>
    </row>
    <row r="31" spans="1:23" x14ac:dyDescent="0.25">
      <c r="A31" s="3"/>
      <c r="B31" s="1"/>
      <c r="C31" s="1"/>
      <c r="R31" s="1"/>
      <c r="S31" s="1"/>
      <c r="T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topLeftCell="D10" workbookViewId="0">
      <selection activeCell="AA39" sqref="AA39:AA42"/>
    </sheetView>
  </sheetViews>
  <sheetFormatPr defaultRowHeight="15" x14ac:dyDescent="0.25"/>
  <cols>
    <col min="1" max="1" width="9.140625" style="3"/>
    <col min="2" max="3" width="9.140625" style="1"/>
    <col min="5" max="13" width="9.140625" style="1"/>
    <col min="16" max="17" width="9.140625" style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10.85546875" bestFit="1" customWidth="1"/>
    <col min="25" max="25" width="11.85546875" style="1" bestFit="1" customWidth="1"/>
    <col min="26" max="26" width="10.85546875" style="1" bestFit="1" customWidth="1"/>
    <col min="27" max="27" width="11.85546875" bestFit="1" customWidth="1"/>
    <col min="28" max="28" width="9.140625" style="1"/>
    <col min="29" max="29" width="6.7109375" bestFit="1" customWidth="1"/>
    <col min="31" max="32" width="9.140625" style="1"/>
  </cols>
  <sheetData>
    <row r="1" spans="1:32" x14ac:dyDescent="0.25">
      <c r="A1" s="3" t="str">
        <f ca="1">MID(CELL("filename",A1),FIND("]",CELL("filename",A1))+1,256)</f>
        <v>ipb3-32b-h2-100ns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38</v>
      </c>
      <c r="W1" s="1" t="s">
        <v>22</v>
      </c>
      <c r="X1" s="8" t="s">
        <v>25</v>
      </c>
      <c r="Y1" s="8" t="s">
        <v>22</v>
      </c>
      <c r="Z1" s="1" t="s">
        <v>26</v>
      </c>
      <c r="AA1" s="1" t="s">
        <v>39</v>
      </c>
      <c r="AB1" s="1" t="s">
        <v>33</v>
      </c>
      <c r="AC1" t="s">
        <v>32</v>
      </c>
      <c r="AD1" s="1" t="s">
        <v>34</v>
      </c>
      <c r="AE1" s="1" t="s">
        <v>34</v>
      </c>
      <c r="AF1" s="1" t="s">
        <v>36</v>
      </c>
    </row>
    <row r="2" spans="1:32" x14ac:dyDescent="0.25">
      <c r="A2">
        <v>150.00098913793099</v>
      </c>
      <c r="B2">
        <v>130.65254944827601</v>
      </c>
      <c r="C2">
        <v>24.971952793103402</v>
      </c>
      <c r="D2">
        <v>100</v>
      </c>
      <c r="E2">
        <v>69.044879000000407</v>
      </c>
      <c r="F2">
        <v>13.398315965517201</v>
      </c>
      <c r="G2">
        <v>0</v>
      </c>
      <c r="H2">
        <v>0</v>
      </c>
      <c r="I2">
        <v>0</v>
      </c>
      <c r="J2">
        <v>1.3796352926044999</v>
      </c>
      <c r="K2">
        <v>3.00199999999997</v>
      </c>
      <c r="L2">
        <v>300.20000000000198</v>
      </c>
      <c r="M2">
        <v>4.9206884422110502E-3</v>
      </c>
      <c r="N2">
        <v>300</v>
      </c>
      <c r="O2">
        <v>1</v>
      </c>
      <c r="P2">
        <v>-0.26339771221864899</v>
      </c>
      <c r="Q2">
        <v>0.46920601286173602</v>
      </c>
      <c r="R2">
        <v>1</v>
      </c>
      <c r="S2">
        <v>691</v>
      </c>
      <c r="T2" s="6">
        <v>42741.788321759261</v>
      </c>
      <c r="X2" s="1"/>
      <c r="AA2" s="1"/>
      <c r="AC2" s="19">
        <v>0.75</v>
      </c>
      <c r="AD2" s="1">
        <f>H2-I2</f>
        <v>0</v>
      </c>
      <c r="AE2" s="1">
        <v>0</v>
      </c>
    </row>
    <row r="3" spans="1:32" x14ac:dyDescent="0.25">
      <c r="A3">
        <v>149.999802758621</v>
      </c>
      <c r="B3">
        <v>130.82328427586199</v>
      </c>
      <c r="C3">
        <v>24.968863172413801</v>
      </c>
      <c r="D3">
        <v>100</v>
      </c>
      <c r="E3">
        <v>59.342884167210102</v>
      </c>
      <c r="F3">
        <v>12.0814843103448</v>
      </c>
      <c r="G3">
        <v>1.6351297129629601</v>
      </c>
      <c r="H3">
        <v>6.6897106635802501</v>
      </c>
      <c r="I3">
        <v>6.2459691790123504</v>
      </c>
      <c r="J3">
        <v>29.068150157407398</v>
      </c>
      <c r="K3">
        <v>30.1126203703706</v>
      </c>
      <c r="L3">
        <v>300.199999999998</v>
      </c>
      <c r="M3">
        <v>3.9134344191096598E-2</v>
      </c>
      <c r="N3">
        <v>300</v>
      </c>
      <c r="O3">
        <v>1</v>
      </c>
      <c r="P3">
        <v>16.6748533549383</v>
      </c>
      <c r="Q3">
        <v>1.3262264845678999</v>
      </c>
      <c r="R3">
        <v>2</v>
      </c>
      <c r="S3">
        <v>359</v>
      </c>
      <c r="T3" s="6">
        <v>42741.829988425925</v>
      </c>
      <c r="U3" s="1">
        <f>$F$2-F3</f>
        <v>1.3168316551724004</v>
      </c>
      <c r="V3" s="1">
        <f>INDEX(LINEST(U3:U7,G3:G7),1)</f>
        <v>0.82223932175973002</v>
      </c>
      <c r="W3" s="1">
        <f>INDEX(LINEST(U3:U7,G3:G7),2)</f>
        <v>-2.7310821466865809E-2</v>
      </c>
      <c r="X3" s="1">
        <f>(H3-I3)^2</f>
        <v>0.19690650512652361</v>
      </c>
      <c r="Y3" s="8">
        <f>INDEX(LINEST(U3:U7,X3:X7),1)</f>
        <v>6.9510143949533791</v>
      </c>
      <c r="Z3" s="1">
        <f>(H3-I3)^2</f>
        <v>0.19690650512652361</v>
      </c>
      <c r="AA3" s="1">
        <f>INDEX(LINEST(U3:U7,Z3:Z7),1)</f>
        <v>6.9510143949533791</v>
      </c>
      <c r="AB3" s="1">
        <f>B3/A3</f>
        <v>0.87215637534125445</v>
      </c>
      <c r="AC3" s="1">
        <f>(J3-$J$2)-((P3-$P$2)+(Q3-$Q$2))/$AC$2</f>
        <v>3.9614861463187481</v>
      </c>
      <c r="AD3" s="1">
        <f>H3-I3</f>
        <v>0.44374148456789975</v>
      </c>
      <c r="AE3" s="1">
        <v>1.34184196407187</v>
      </c>
      <c r="AF3" s="1">
        <f>AE3/AD3</f>
        <v>3.0239272430850357</v>
      </c>
    </row>
    <row r="4" spans="1:32" x14ac:dyDescent="0.25">
      <c r="A4">
        <v>150.000096862069</v>
      </c>
      <c r="B4">
        <v>130.85233217241401</v>
      </c>
      <c r="C4">
        <v>24.9616801724138</v>
      </c>
      <c r="D4">
        <v>100</v>
      </c>
      <c r="E4">
        <v>55.922084069879602</v>
      </c>
      <c r="F4">
        <v>11.848151862069001</v>
      </c>
      <c r="G4">
        <v>1.9180874999999999</v>
      </c>
      <c r="H4">
        <v>7.2552330154320996</v>
      </c>
      <c r="I4">
        <v>6.7754091327160504</v>
      </c>
      <c r="J4">
        <v>33.9172784259259</v>
      </c>
      <c r="K4">
        <v>36.023999999999901</v>
      </c>
      <c r="L4">
        <v>300.199999999998</v>
      </c>
      <c r="M4">
        <v>6.2276083534136502E-2</v>
      </c>
      <c r="N4">
        <v>300</v>
      </c>
      <c r="O4">
        <v>1</v>
      </c>
      <c r="P4">
        <v>19.591644469135801</v>
      </c>
      <c r="Q4">
        <v>1.1651400339506199</v>
      </c>
      <c r="R4">
        <v>3</v>
      </c>
      <c r="S4">
        <v>359</v>
      </c>
      <c r="T4" s="6">
        <v>42741.871655092589</v>
      </c>
      <c r="U4" s="1">
        <f t="shared" ref="U4:U7" si="0">$F$2-F4</f>
        <v>1.5501641034481999</v>
      </c>
      <c r="X4" s="1">
        <f>(H4-I4)^2</f>
        <v>0.23023095842470498</v>
      </c>
      <c r="Z4" s="1">
        <f t="shared" ref="Z4:Z7" si="1">(H4-I4)^2</f>
        <v>0.23023095842470498</v>
      </c>
      <c r="AA4" s="1"/>
      <c r="AB4" s="1">
        <f t="shared" ref="AB4:AB7" si="2">B4/A4</f>
        <v>0.87234831783300704</v>
      </c>
      <c r="AC4" s="1">
        <f>(J4-$J$2)-((P4-$P$2)+(Q4-$Q$2))/$AC$2</f>
        <v>5.1363415300636248</v>
      </c>
      <c r="AD4" s="1">
        <f>H4-I4</f>
        <v>0.47982388271604925</v>
      </c>
      <c r="AE4" s="1">
        <v>1.4651331826347302</v>
      </c>
      <c r="AF4" s="1">
        <f t="shared" ref="AF4:AF7" si="3">AE4/AD4</f>
        <v>3.0534811530041504</v>
      </c>
    </row>
    <row r="5" spans="1:32" x14ac:dyDescent="0.25">
      <c r="A5">
        <v>150.00047355172401</v>
      </c>
      <c r="B5">
        <v>130.87126155172399</v>
      </c>
      <c r="C5">
        <v>24.957527896551699</v>
      </c>
      <c r="D5">
        <v>100</v>
      </c>
      <c r="E5">
        <v>55.490802170808301</v>
      </c>
      <c r="F5">
        <v>11.629551655172399</v>
      </c>
      <c r="G5">
        <v>2.1907666049382799</v>
      </c>
      <c r="H5">
        <v>7.7665685246913503</v>
      </c>
      <c r="I5">
        <v>7.2545634907407504</v>
      </c>
      <c r="J5">
        <v>38.725472938271601</v>
      </c>
      <c r="K5">
        <v>42.027524691358202</v>
      </c>
      <c r="L5">
        <v>300.19660493827001</v>
      </c>
      <c r="M5">
        <v>7.9461137667304005E-2</v>
      </c>
      <c r="N5">
        <v>300</v>
      </c>
      <c r="O5">
        <v>1</v>
      </c>
      <c r="P5">
        <v>22.455552555555599</v>
      </c>
      <c r="Q5">
        <v>1.1800138487654299</v>
      </c>
      <c r="R5">
        <v>4</v>
      </c>
      <c r="S5">
        <v>359</v>
      </c>
      <c r="T5" s="6">
        <v>42741.913321759261</v>
      </c>
      <c r="U5" s="1">
        <f t="shared" si="0"/>
        <v>1.7687643103448014</v>
      </c>
      <c r="X5" s="1">
        <f>(H5-I5)^2</f>
        <v>0.26214915479075501</v>
      </c>
      <c r="Z5" s="1">
        <f t="shared" si="1"/>
        <v>0.26214915479075501</v>
      </c>
      <c r="AA5" s="1"/>
      <c r="AB5" s="1">
        <f t="shared" si="2"/>
        <v>0.87247232260634311</v>
      </c>
      <c r="AC5" s="1">
        <f>(J5-$J$2)-((P5-$P$2)+(Q5-$Q$2))/$AC$2</f>
        <v>6.1061601740965159</v>
      </c>
      <c r="AD5" s="1">
        <f>H5-I5</f>
        <v>0.51200503395059993</v>
      </c>
      <c r="AE5" s="1">
        <v>1.5659629730538907</v>
      </c>
      <c r="AF5" s="1">
        <f t="shared" si="3"/>
        <v>3.0584913608583393</v>
      </c>
    </row>
    <row r="6" spans="1:32" x14ac:dyDescent="0.25">
      <c r="A6">
        <v>150.00026162069</v>
      </c>
      <c r="B6">
        <v>130.87568462069001</v>
      </c>
      <c r="C6">
        <v>24.9273507931035</v>
      </c>
      <c r="D6">
        <v>100</v>
      </c>
      <c r="E6">
        <v>56.571816979395798</v>
      </c>
      <c r="F6">
        <v>11.377486068965499</v>
      </c>
      <c r="G6">
        <v>2.47788621296296</v>
      </c>
      <c r="H6">
        <v>8.2649431635802397</v>
      </c>
      <c r="I6">
        <v>7.7207241604938401</v>
      </c>
      <c r="J6">
        <v>43.498938043209797</v>
      </c>
      <c r="K6">
        <v>45.027962962963201</v>
      </c>
      <c r="L6">
        <v>300.18672839506002</v>
      </c>
      <c r="M6">
        <v>9.3712407290015898E-2</v>
      </c>
      <c r="N6">
        <v>300</v>
      </c>
      <c r="O6">
        <v>1</v>
      </c>
      <c r="P6">
        <v>25.463905129629602</v>
      </c>
      <c r="Q6">
        <v>1.31842231790123</v>
      </c>
      <c r="R6">
        <v>5</v>
      </c>
      <c r="S6">
        <v>359</v>
      </c>
      <c r="T6" s="6">
        <v>42741.954988425925</v>
      </c>
      <c r="U6" s="1">
        <f t="shared" si="0"/>
        <v>2.0208298965517013</v>
      </c>
      <c r="X6" s="1">
        <f>(H6-I6)^2</f>
        <v>0.29617432332035459</v>
      </c>
      <c r="Z6" s="1">
        <f t="shared" si="1"/>
        <v>0.29617432332035459</v>
      </c>
      <c r="AA6" s="1"/>
      <c r="AB6" s="1">
        <f t="shared" si="2"/>
        <v>0.87250304237228027</v>
      </c>
      <c r="AC6" s="1">
        <f>(J6-$J$2)-((P6-$P$2)+(Q6-$Q$2))/$AC$2</f>
        <v>6.683943888088308</v>
      </c>
      <c r="AD6" s="1">
        <f>H6-I6</f>
        <v>0.54421900308639959</v>
      </c>
      <c r="AE6" s="1">
        <v>1.6809959371257497</v>
      </c>
      <c r="AF6" s="1">
        <f t="shared" si="3"/>
        <v>3.088822565166613</v>
      </c>
    </row>
    <row r="7" spans="1:32" x14ac:dyDescent="0.25">
      <c r="A7">
        <v>150.00066879310299</v>
      </c>
      <c r="B7">
        <v>130.89477541379301</v>
      </c>
      <c r="C7">
        <v>24.9216145862069</v>
      </c>
      <c r="D7">
        <v>100</v>
      </c>
      <c r="E7">
        <v>58.483250906177901</v>
      </c>
      <c r="F7">
        <v>11.155562413793101</v>
      </c>
      <c r="G7">
        <v>2.7675066450617298</v>
      </c>
      <c r="H7">
        <v>8.7307142654321002</v>
      </c>
      <c r="I7">
        <v>8.1554094413580298</v>
      </c>
      <c r="J7">
        <v>48.380899959876501</v>
      </c>
      <c r="K7">
        <v>54.029222222222302</v>
      </c>
      <c r="L7">
        <v>300.16234567901</v>
      </c>
      <c r="M7">
        <v>0.106351713125846</v>
      </c>
      <c r="N7">
        <v>300</v>
      </c>
      <c r="O7">
        <v>1</v>
      </c>
      <c r="P7">
        <v>28.401825324074</v>
      </c>
      <c r="Q7">
        <v>1.41815259259259</v>
      </c>
      <c r="R7">
        <v>6</v>
      </c>
      <c r="S7">
        <v>359</v>
      </c>
      <c r="T7" s="6">
        <v>42741.996655092589</v>
      </c>
      <c r="U7" s="1">
        <f t="shared" si="0"/>
        <v>2.2427535517240997</v>
      </c>
      <c r="X7" s="1">
        <f>(H7-I7)^2</f>
        <v>0.33097564060289703</v>
      </c>
      <c r="Z7" s="1">
        <f t="shared" si="1"/>
        <v>0.33097564060289703</v>
      </c>
      <c r="AA7" s="1"/>
      <c r="AB7" s="1">
        <f t="shared" si="2"/>
        <v>0.87262794537494448</v>
      </c>
      <c r="AC7" s="1">
        <f>(J7-$J$2)-((P7-$P$2)+(Q7-$Q$2))/$AC$2</f>
        <v>7.5157051792406691</v>
      </c>
      <c r="AD7" s="1">
        <f>H7-I7</f>
        <v>0.57530482407407035</v>
      </c>
      <c r="AE7" s="1">
        <v>1.7783917275448893</v>
      </c>
      <c r="AF7" s="1">
        <f t="shared" si="3"/>
        <v>3.0912164354038545</v>
      </c>
    </row>
    <row r="8" spans="1:32" x14ac:dyDescent="0.25">
      <c r="A8">
        <v>149.99938327586199</v>
      </c>
      <c r="B8">
        <v>130.542117344828</v>
      </c>
      <c r="C8">
        <v>24.911869827586202</v>
      </c>
      <c r="D8">
        <v>100</v>
      </c>
      <c r="E8">
        <v>53.328757487995397</v>
      </c>
      <c r="F8">
        <v>13.3350276551724</v>
      </c>
      <c r="G8">
        <v>0</v>
      </c>
      <c r="H8">
        <v>0</v>
      </c>
      <c r="I8">
        <v>0</v>
      </c>
      <c r="J8">
        <v>1.2406184166666701</v>
      </c>
      <c r="K8">
        <v>3.0019999999999798</v>
      </c>
      <c r="L8">
        <v>300.199999999998</v>
      </c>
      <c r="M8">
        <v>9.2229054309327194E-2</v>
      </c>
      <c r="N8">
        <v>300</v>
      </c>
      <c r="O8">
        <v>1</v>
      </c>
      <c r="P8">
        <v>-1.83167564506173</v>
      </c>
      <c r="Q8">
        <v>-2.5121608765432102</v>
      </c>
      <c r="R8">
        <v>7</v>
      </c>
      <c r="S8">
        <v>359</v>
      </c>
      <c r="T8" s="6">
        <v>42742.038321759261</v>
      </c>
      <c r="X8" s="1"/>
      <c r="AA8" s="1"/>
      <c r="AC8" s="1"/>
      <c r="AD8" s="1">
        <f>H8-I8</f>
        <v>0</v>
      </c>
      <c r="AE8" s="1">
        <v>0</v>
      </c>
    </row>
    <row r="9" spans="1:32" x14ac:dyDescent="0.25">
      <c r="A9">
        <v>200.00049451724101</v>
      </c>
      <c r="B9">
        <v>175.19162406896601</v>
      </c>
      <c r="C9">
        <v>24.948559344827601</v>
      </c>
      <c r="D9">
        <v>100</v>
      </c>
      <c r="E9">
        <v>43.857873042645501</v>
      </c>
      <c r="F9">
        <v>19.840202758620698</v>
      </c>
      <c r="G9">
        <v>0</v>
      </c>
      <c r="H9">
        <v>0</v>
      </c>
      <c r="I9">
        <v>0</v>
      </c>
      <c r="J9">
        <v>1.2328044691358</v>
      </c>
      <c r="K9">
        <v>3.00199999999997</v>
      </c>
      <c r="L9">
        <v>300.20000000000198</v>
      </c>
      <c r="M9">
        <v>7.2554195045468894E-2</v>
      </c>
      <c r="N9">
        <v>300</v>
      </c>
      <c r="O9">
        <v>1</v>
      </c>
      <c r="P9">
        <v>-2.18833431944444</v>
      </c>
      <c r="Q9">
        <v>-2.8480279228395098</v>
      </c>
      <c r="R9">
        <v>8</v>
      </c>
      <c r="S9">
        <v>719</v>
      </c>
      <c r="T9" s="6">
        <v>42742.121655092589</v>
      </c>
      <c r="X9" s="1"/>
      <c r="AA9" s="1"/>
      <c r="AC9" s="1"/>
      <c r="AD9" s="1">
        <f>H9-I9</f>
        <v>0</v>
      </c>
      <c r="AE9" s="1">
        <v>0</v>
      </c>
    </row>
    <row r="10" spans="1:32" x14ac:dyDescent="0.25">
      <c r="A10">
        <v>199.999908896552</v>
      </c>
      <c r="B10">
        <v>175.30557200000001</v>
      </c>
      <c r="C10">
        <v>24.934063344827599</v>
      </c>
      <c r="D10">
        <v>100</v>
      </c>
      <c r="E10">
        <v>43.512114659264597</v>
      </c>
      <c r="F10">
        <v>18.2897424137931</v>
      </c>
      <c r="G10">
        <v>1.9039042777777799</v>
      </c>
      <c r="H10">
        <v>6.7303361851851804</v>
      </c>
      <c r="I10">
        <v>6.2107709969135803</v>
      </c>
      <c r="J10">
        <v>29.165361179012301</v>
      </c>
      <c r="K10">
        <v>30.186777777778001</v>
      </c>
      <c r="L10">
        <v>300.199999999998</v>
      </c>
      <c r="M10">
        <v>7.5885201252490903E-2</v>
      </c>
      <c r="N10">
        <v>300</v>
      </c>
      <c r="O10">
        <v>1</v>
      </c>
      <c r="P10">
        <v>15.0593743117284</v>
      </c>
      <c r="Q10">
        <v>-0.869754108024692</v>
      </c>
      <c r="R10">
        <v>9</v>
      </c>
      <c r="S10">
        <v>359</v>
      </c>
      <c r="T10" s="6">
        <v>42742.163321759261</v>
      </c>
      <c r="U10" s="1">
        <f>$F$9-F10</f>
        <v>1.5504603448275986</v>
      </c>
      <c r="V10" s="1">
        <f>INDEX(LINEST(U10:U14,G10:G14),1)</f>
        <v>0.84287729014360202</v>
      </c>
      <c r="W10" s="1">
        <f>INDEX(LINEST(U10:U14,G10:G14),2)</f>
        <v>-4.0039089977479847E-2</v>
      </c>
      <c r="X10" s="1">
        <f>(H10-I10)^2</f>
        <v>0.26994798486370331</v>
      </c>
      <c r="Y10" s="8">
        <f>INDEX(LINEST(U10:U14,X10:X14),1)</f>
        <v>5.8839379386110169</v>
      </c>
      <c r="Z10" s="1">
        <f>(H10-I10)^2</f>
        <v>0.26994798486370331</v>
      </c>
      <c r="AA10" s="1">
        <f>INDEX(LINEST(U10:U14,Z10:Z14),1)</f>
        <v>5.8839379386110169</v>
      </c>
      <c r="AB10" s="1">
        <f>B10/A10</f>
        <v>0.87652825927373346</v>
      </c>
      <c r="AC10" s="1">
        <f>(J10-$J$9)-((P10-$P$9)+(Q10-$Q$9))/$AC$2</f>
        <v>2.2979134485596227</v>
      </c>
      <c r="AD10" s="1">
        <f>H10-I10</f>
        <v>0.51956518827160014</v>
      </c>
      <c r="AE10" s="1">
        <v>1.3499470838323093</v>
      </c>
      <c r="AF10" s="1">
        <f>AE10/AD10</f>
        <v>2.598224658436183</v>
      </c>
    </row>
    <row r="11" spans="1:32" x14ac:dyDescent="0.25">
      <c r="A11">
        <v>200.00000103448301</v>
      </c>
      <c r="B11">
        <v>175.30762727586199</v>
      </c>
      <c r="C11">
        <v>24.931698379310301</v>
      </c>
      <c r="D11">
        <v>100</v>
      </c>
      <c r="E11">
        <v>43.8778311897305</v>
      </c>
      <c r="F11">
        <v>17.992248137931</v>
      </c>
      <c r="G11">
        <v>2.2332088950617299</v>
      </c>
      <c r="H11">
        <v>7.2956626666666597</v>
      </c>
      <c r="I11">
        <v>6.7331355709876597</v>
      </c>
      <c r="J11">
        <v>33.855497361111098</v>
      </c>
      <c r="K11">
        <v>36.023851851851802</v>
      </c>
      <c r="L11">
        <v>300.19907407407197</v>
      </c>
      <c r="M11">
        <v>8.0253440708887305E-2</v>
      </c>
      <c r="N11">
        <v>300</v>
      </c>
      <c r="O11">
        <v>1</v>
      </c>
      <c r="P11">
        <v>17.892727148148101</v>
      </c>
      <c r="Q11">
        <v>-0.90567622839506201</v>
      </c>
      <c r="R11">
        <v>10</v>
      </c>
      <c r="S11">
        <v>359</v>
      </c>
      <c r="T11" s="6">
        <v>42742.204988425925</v>
      </c>
      <c r="U11" s="1">
        <f t="shared" ref="U11:U14" si="4">$F$9-F11</f>
        <v>1.8479546206896984</v>
      </c>
      <c r="X11" s="1">
        <f>(H11-I11)^2</f>
        <v>0.31643673337305089</v>
      </c>
      <c r="Z11" s="1">
        <f t="shared" ref="Z11:Z14" si="5">(H11-I11)^2</f>
        <v>0.31643673337305089</v>
      </c>
      <c r="AA11" s="1"/>
      <c r="AB11" s="1">
        <f t="shared" ref="AB11:AB14" si="6">B11/A11</f>
        <v>0.8765381318454909</v>
      </c>
      <c r="AC11" s="1">
        <f>(J11-$J$9)-((P11-$P$9)+(Q11-$Q$9))/$AC$2</f>
        <v>3.2581420092593127</v>
      </c>
      <c r="AD11" s="1">
        <f>H11-I11</f>
        <v>0.56252709567900006</v>
      </c>
      <c r="AE11" s="1">
        <v>1.4797486047903998</v>
      </c>
      <c r="AF11" s="1">
        <f t="shared" ref="AF11:AF14" si="7">AE11/AD11</f>
        <v>2.6305374730514353</v>
      </c>
    </row>
    <row r="12" spans="1:32" x14ac:dyDescent="0.25">
      <c r="A12">
        <v>200.00066675862101</v>
      </c>
      <c r="B12">
        <v>175.30364410344799</v>
      </c>
      <c r="C12">
        <v>24.9381492413793</v>
      </c>
      <c r="D12">
        <v>100</v>
      </c>
      <c r="E12">
        <v>44.814735550347699</v>
      </c>
      <c r="F12">
        <v>17.6787502758621</v>
      </c>
      <c r="G12">
        <v>2.5837753055555601</v>
      </c>
      <c r="H12">
        <v>7.8387434999999996</v>
      </c>
      <c r="I12">
        <v>7.2332656296296296</v>
      </c>
      <c r="J12">
        <v>38.774109688271601</v>
      </c>
      <c r="K12">
        <v>42.027006172839599</v>
      </c>
      <c r="L12">
        <v>300.193209876541</v>
      </c>
      <c r="M12">
        <v>8.5485431867339701E-2</v>
      </c>
      <c r="N12">
        <v>300</v>
      </c>
      <c r="O12">
        <v>1</v>
      </c>
      <c r="P12">
        <v>20.930886719135799</v>
      </c>
      <c r="Q12">
        <v>-0.80790919135802497</v>
      </c>
      <c r="R12">
        <v>11</v>
      </c>
      <c r="S12">
        <v>359</v>
      </c>
      <c r="T12" s="6">
        <v>42742.246655092589</v>
      </c>
      <c r="U12" s="1">
        <f t="shared" si="4"/>
        <v>2.1614524827585981</v>
      </c>
      <c r="X12" s="1">
        <f>(H12-I12)^2</f>
        <v>0.36660345150823864</v>
      </c>
      <c r="Z12" s="1">
        <f t="shared" si="5"/>
        <v>0.36660345150823864</v>
      </c>
      <c r="AA12" s="1"/>
      <c r="AB12" s="1">
        <f t="shared" si="6"/>
        <v>0.87651529839658171</v>
      </c>
      <c r="AC12" s="1">
        <f>(J12-$J$9)-((P12-$P$9)+(Q12-$Q$9))/$AC$2</f>
        <v>3.9955188590535045</v>
      </c>
      <c r="AD12" s="1">
        <f>H12-I12</f>
        <v>0.60547787037037004</v>
      </c>
      <c r="AE12" s="1">
        <v>1.6014283473053812</v>
      </c>
      <c r="AF12" s="1">
        <f t="shared" si="7"/>
        <v>2.6448998810242057</v>
      </c>
    </row>
    <row r="13" spans="1:32" x14ac:dyDescent="0.25">
      <c r="A13">
        <v>200.000658758621</v>
      </c>
      <c r="B13">
        <v>175.28559613793101</v>
      </c>
      <c r="C13">
        <v>24.936960275862099</v>
      </c>
      <c r="D13">
        <v>100</v>
      </c>
      <c r="E13">
        <v>46.193422031437599</v>
      </c>
      <c r="F13">
        <v>17.422101379310298</v>
      </c>
      <c r="G13">
        <v>2.9253538580246898</v>
      </c>
      <c r="H13">
        <v>8.3368418518518492</v>
      </c>
      <c r="I13">
        <v>7.6915459444444396</v>
      </c>
      <c r="J13">
        <v>43.520612577160499</v>
      </c>
      <c r="K13">
        <v>45.026481481481703</v>
      </c>
      <c r="L13">
        <v>300.17685185185002</v>
      </c>
      <c r="M13">
        <v>9.1344014715719193E-2</v>
      </c>
      <c r="N13">
        <v>300</v>
      </c>
      <c r="O13">
        <v>1</v>
      </c>
      <c r="P13">
        <v>24.009071265432102</v>
      </c>
      <c r="Q13">
        <v>-0.52791444444444402</v>
      </c>
      <c r="R13">
        <v>12</v>
      </c>
      <c r="S13">
        <v>359</v>
      </c>
      <c r="T13" s="6">
        <v>42742.288321759261</v>
      </c>
      <c r="U13" s="1">
        <f t="shared" si="4"/>
        <v>2.4181013793104</v>
      </c>
      <c r="X13" s="1">
        <f>(H13-I13)^2</f>
        <v>0.41640680811675218</v>
      </c>
      <c r="Z13" s="1">
        <f t="shared" si="5"/>
        <v>0.41640680811675218</v>
      </c>
      <c r="AA13" s="1"/>
      <c r="AB13" s="1">
        <f t="shared" si="6"/>
        <v>0.87642509392672363</v>
      </c>
      <c r="AC13" s="1">
        <f>(J13-$J$9)-((P13-$P$9)+(Q13-$Q$9))/$AC$2</f>
        <v>4.2644493569958897</v>
      </c>
      <c r="AD13" s="1">
        <f>H13-I13</f>
        <v>0.64529590740740961</v>
      </c>
      <c r="AE13" s="1">
        <v>1.7074214730539001</v>
      </c>
      <c r="AF13" s="1">
        <f t="shared" si="7"/>
        <v>2.6459511883683993</v>
      </c>
    </row>
    <row r="14" spans="1:32" x14ac:dyDescent="0.25">
      <c r="A14">
        <v>200.00028568965499</v>
      </c>
      <c r="B14">
        <v>175.28042603448301</v>
      </c>
      <c r="C14">
        <v>24.937858551724101</v>
      </c>
      <c r="D14">
        <v>100</v>
      </c>
      <c r="E14">
        <v>47.922417394260201</v>
      </c>
      <c r="F14">
        <v>17.136808793103398</v>
      </c>
      <c r="G14">
        <v>3.2637724074074099</v>
      </c>
      <c r="H14">
        <v>8.8040454197530895</v>
      </c>
      <c r="I14">
        <v>8.12265422222222</v>
      </c>
      <c r="J14">
        <v>48.310632506172801</v>
      </c>
      <c r="K14">
        <v>54.027444444444498</v>
      </c>
      <c r="L14">
        <v>300.15246913580103</v>
      </c>
      <c r="M14">
        <v>9.76842505718446E-2</v>
      </c>
      <c r="N14">
        <v>300</v>
      </c>
      <c r="O14">
        <v>1</v>
      </c>
      <c r="P14">
        <v>27.156670950617301</v>
      </c>
      <c r="Q14">
        <v>-0.103194240740741</v>
      </c>
      <c r="R14">
        <v>13</v>
      </c>
      <c r="S14">
        <v>359</v>
      </c>
      <c r="T14" s="6">
        <v>42742.329988425925</v>
      </c>
      <c r="U14" s="1">
        <f t="shared" si="4"/>
        <v>2.7033939655173</v>
      </c>
      <c r="X14" s="1">
        <f>(H14-I14)^2</f>
        <v>0.46429396407255247</v>
      </c>
      <c r="Z14" s="1">
        <f t="shared" si="5"/>
        <v>0.46429396407255247</v>
      </c>
      <c r="AA14" s="1"/>
      <c r="AB14" s="1">
        <f t="shared" si="6"/>
        <v>0.8764008782790923</v>
      </c>
      <c r="AC14" s="1">
        <f>(J14-$J$9)-((P14-$P$9)+(Q14-$Q$9))/$AC$2</f>
        <v>4.2913761008229869</v>
      </c>
      <c r="AD14" s="1">
        <f>H14-I14</f>
        <v>0.68139119753086952</v>
      </c>
      <c r="AE14" s="1">
        <v>1.8019302964071704</v>
      </c>
      <c r="AF14" s="1">
        <f t="shared" si="7"/>
        <v>2.6444871946346744</v>
      </c>
    </row>
    <row r="15" spans="1:32" x14ac:dyDescent="0.25">
      <c r="A15">
        <v>199.99953913793101</v>
      </c>
      <c r="B15">
        <v>175.025082206897</v>
      </c>
      <c r="C15">
        <v>24.940027586206899</v>
      </c>
      <c r="D15">
        <v>100</v>
      </c>
      <c r="E15">
        <v>45.321663243132001</v>
      </c>
      <c r="F15">
        <v>19.772224999999999</v>
      </c>
      <c r="G15">
        <v>0</v>
      </c>
      <c r="H15">
        <v>0</v>
      </c>
      <c r="I15">
        <v>0</v>
      </c>
      <c r="J15">
        <v>1.3029114382716001</v>
      </c>
      <c r="K15">
        <v>3.0019999999999798</v>
      </c>
      <c r="L15">
        <v>300.199999999998</v>
      </c>
      <c r="M15">
        <v>9.12467644652252E-2</v>
      </c>
      <c r="N15">
        <v>300</v>
      </c>
      <c r="O15">
        <v>1</v>
      </c>
      <c r="P15">
        <v>-2.7201424537037</v>
      </c>
      <c r="Q15">
        <v>-3.65795134259259</v>
      </c>
      <c r="R15">
        <v>14</v>
      </c>
      <c r="S15">
        <v>359</v>
      </c>
      <c r="T15" s="6">
        <v>42742.371655092589</v>
      </c>
      <c r="X15" s="1"/>
      <c r="AA15" s="1"/>
      <c r="AC15" s="1"/>
      <c r="AD15" s="1">
        <f>H15-I15</f>
        <v>0</v>
      </c>
      <c r="AE15" s="1">
        <v>0</v>
      </c>
    </row>
    <row r="16" spans="1:32" x14ac:dyDescent="0.25">
      <c r="A16">
        <v>250.000363103448</v>
      </c>
      <c r="B16">
        <v>219.26962862069001</v>
      </c>
      <c r="C16">
        <v>24.999540034482798</v>
      </c>
      <c r="D16">
        <v>100</v>
      </c>
      <c r="E16">
        <v>40.994720944991897</v>
      </c>
      <c r="F16">
        <v>26.8564403793103</v>
      </c>
      <c r="G16">
        <v>0</v>
      </c>
      <c r="H16">
        <v>0</v>
      </c>
      <c r="I16">
        <v>0</v>
      </c>
      <c r="J16">
        <v>1.2927664984567899</v>
      </c>
      <c r="K16">
        <v>3.00199999999997</v>
      </c>
      <c r="L16">
        <v>300.20000000000198</v>
      </c>
      <c r="M16">
        <v>8.0507834284725993E-2</v>
      </c>
      <c r="N16">
        <v>300</v>
      </c>
      <c r="O16">
        <v>1</v>
      </c>
      <c r="P16">
        <v>-2.6114254675925901</v>
      </c>
      <c r="Q16">
        <v>-3.4893926249999998</v>
      </c>
      <c r="R16">
        <v>15</v>
      </c>
      <c r="S16">
        <v>719</v>
      </c>
      <c r="T16" s="6">
        <v>42742.454988425925</v>
      </c>
      <c r="X16" s="1"/>
      <c r="AA16" s="1"/>
      <c r="AC16" s="1"/>
      <c r="AD16" s="1">
        <f>H16-I16</f>
        <v>0</v>
      </c>
      <c r="AE16" s="1">
        <v>0</v>
      </c>
    </row>
    <row r="17" spans="1:32" x14ac:dyDescent="0.25">
      <c r="A17">
        <v>250.00001217241399</v>
      </c>
      <c r="B17">
        <v>219.269907448276</v>
      </c>
      <c r="C17">
        <v>25.013341344827602</v>
      </c>
      <c r="D17">
        <v>100</v>
      </c>
      <c r="E17">
        <v>40.949995636854702</v>
      </c>
      <c r="F17">
        <v>24.979207310344801</v>
      </c>
      <c r="G17">
        <v>2.2247948447204999</v>
      </c>
      <c r="H17">
        <v>6.7540120124223604</v>
      </c>
      <c r="I17">
        <v>6.1398235186335404</v>
      </c>
      <c r="J17">
        <v>29.030733293209899</v>
      </c>
      <c r="K17">
        <v>30.020000000000199</v>
      </c>
      <c r="L17">
        <v>300.199999999998</v>
      </c>
      <c r="M17">
        <v>8.1976143161343204E-2</v>
      </c>
      <c r="N17">
        <v>300</v>
      </c>
      <c r="O17">
        <v>1</v>
      </c>
      <c r="P17">
        <v>14.7098391574074</v>
      </c>
      <c r="Q17">
        <v>-0.89967283024691302</v>
      </c>
      <c r="R17">
        <v>16</v>
      </c>
      <c r="S17">
        <v>359</v>
      </c>
      <c r="T17" s="6">
        <v>42742.496655092589</v>
      </c>
      <c r="U17" s="1">
        <f>$F$16-F17</f>
        <v>1.8772330689654986</v>
      </c>
      <c r="V17" s="1">
        <f>INDEX(LINEST(U17:U21,G17:G21),1)</f>
        <v>0.86291163890625378</v>
      </c>
      <c r="W17" s="1">
        <f>INDEX(LINEST(U17:U21,G17:G21),2)</f>
        <v>-2.6764860917197542E-2</v>
      </c>
      <c r="X17" s="1">
        <f>(H17-I17)^2</f>
        <v>0.37722750590257942</v>
      </c>
      <c r="Y17" s="8">
        <f>INDEX(LINEST(U17:U21,X17:X21),1)</f>
        <v>4.9426631753240224</v>
      </c>
      <c r="Z17" s="1">
        <f>(H17-I17)^2</f>
        <v>0.37722750590257942</v>
      </c>
      <c r="AA17" s="1">
        <f>INDEX(LINEST(U17:U21,Z17:Z21),1)</f>
        <v>4.9426631753240224</v>
      </c>
      <c r="AB17" s="1">
        <f>B17/A17</f>
        <v>0.87707958708840061</v>
      </c>
      <c r="AC17" s="1">
        <f>(J17-$J$16)-((P17-$P$16)+(Q17-$Q$16))/$AC$2</f>
        <v>1.189987568415674</v>
      </c>
      <c r="AD17" s="1">
        <f>H17-I17</f>
        <v>0.61418849378882001</v>
      </c>
      <c r="AE17" s="1">
        <v>1.4543247514969995</v>
      </c>
      <c r="AF17" s="1">
        <f>AE17/AD17</f>
        <v>2.367880164158608</v>
      </c>
    </row>
    <row r="18" spans="1:32" x14ac:dyDescent="0.25">
      <c r="A18">
        <v>250.00023517241399</v>
      </c>
      <c r="B18">
        <v>219.25120748275901</v>
      </c>
      <c r="C18">
        <v>25.021059137931001</v>
      </c>
      <c r="D18">
        <v>100</v>
      </c>
      <c r="E18">
        <v>41.330898086638499</v>
      </c>
      <c r="F18">
        <v>24.585520724137901</v>
      </c>
      <c r="G18">
        <v>2.6587396728395101</v>
      </c>
      <c r="H18">
        <v>7.3648116728395099</v>
      </c>
      <c r="I18">
        <v>6.6911492654320996</v>
      </c>
      <c r="J18">
        <v>34.002125141975299</v>
      </c>
      <c r="K18">
        <v>36.023999999999901</v>
      </c>
      <c r="L18">
        <v>300.199999999998</v>
      </c>
      <c r="M18">
        <v>8.4305918338777305E-2</v>
      </c>
      <c r="N18">
        <v>300</v>
      </c>
      <c r="O18">
        <v>1</v>
      </c>
      <c r="P18">
        <v>18.097883808641999</v>
      </c>
      <c r="Q18">
        <v>-0.16589289197530899</v>
      </c>
      <c r="R18">
        <v>17</v>
      </c>
      <c r="S18">
        <v>359</v>
      </c>
      <c r="T18" s="6">
        <v>42742.538321759261</v>
      </c>
      <c r="U18" s="1">
        <f t="shared" ref="U18:U21" si="8">$F$16-F18</f>
        <v>2.2709196551723991</v>
      </c>
      <c r="X18" s="1">
        <f>(H18-I18)^2</f>
        <v>0.45382103915394756</v>
      </c>
      <c r="Z18" s="1">
        <f t="shared" ref="Z18:Z21" si="9">(H18-I18)^2</f>
        <v>0.45382103915394756</v>
      </c>
      <c r="AA18" s="1"/>
      <c r="AB18" s="1">
        <f t="shared" ref="AB18:AB21" si="10">B18/A18</f>
        <v>0.87700400494244035</v>
      </c>
      <c r="AC18" s="1">
        <f>(J18-$J$16)-((P18-$P$16)+(Q18-$Q$16))/$AC$2</f>
        <v>0.66561329783947087</v>
      </c>
      <c r="AD18" s="1">
        <f>H18-I18</f>
        <v>0.67366240740741024</v>
      </c>
      <c r="AE18" s="1">
        <v>1.59011249401199</v>
      </c>
      <c r="AF18" s="1">
        <f t="shared" ref="AF18:AF21" si="11">AE18/AD18</f>
        <v>2.3603996252834381</v>
      </c>
    </row>
    <row r="19" spans="1:32" x14ac:dyDescent="0.25">
      <c r="A19">
        <v>250.00068875862101</v>
      </c>
      <c r="B19">
        <v>219.222723586207</v>
      </c>
      <c r="C19">
        <v>25.027608827586199</v>
      </c>
      <c r="D19">
        <v>100</v>
      </c>
      <c r="E19">
        <v>42.054566594846598</v>
      </c>
      <c r="F19">
        <v>24.238641137931001</v>
      </c>
      <c r="G19">
        <v>3.0445010493827098</v>
      </c>
      <c r="H19">
        <v>7.8852095895061698</v>
      </c>
      <c r="I19">
        <v>7.1641095123456804</v>
      </c>
      <c r="J19">
        <v>38.6932844475309</v>
      </c>
      <c r="K19">
        <v>42.027265432098901</v>
      </c>
      <c r="L19">
        <v>300.195061728393</v>
      </c>
      <c r="M19">
        <v>8.73262578113434E-2</v>
      </c>
      <c r="N19">
        <v>300</v>
      </c>
      <c r="O19">
        <v>1</v>
      </c>
      <c r="P19">
        <v>21.3044034598765</v>
      </c>
      <c r="Q19">
        <v>0.46386806172839501</v>
      </c>
      <c r="R19">
        <v>18</v>
      </c>
      <c r="S19">
        <v>359</v>
      </c>
      <c r="T19" s="6">
        <v>42742.579988425925</v>
      </c>
      <c r="U19" s="1">
        <f t="shared" si="8"/>
        <v>2.6177992413792985</v>
      </c>
      <c r="X19" s="1">
        <f>(H19-I19)^2</f>
        <v>0.51998532128086372</v>
      </c>
      <c r="Z19" s="1">
        <f t="shared" si="9"/>
        <v>0.51998532128086372</v>
      </c>
      <c r="AA19" s="1"/>
      <c r="AB19" s="1">
        <f t="shared" si="10"/>
        <v>0.87688847848683105</v>
      </c>
      <c r="AC19" s="1">
        <f>(J19-$J$16)-((P19-$P$16)+(Q19-$Q$16))/$AC$2</f>
        <v>0.2417317968107966</v>
      </c>
      <c r="AD19" s="1">
        <f>H19-I19</f>
        <v>0.72110007716048941</v>
      </c>
      <c r="AE19" s="1">
        <v>1.7157364341317303</v>
      </c>
      <c r="AF19" s="1">
        <f t="shared" si="11"/>
        <v>2.379331924200963</v>
      </c>
    </row>
    <row r="20" spans="1:32" x14ac:dyDescent="0.25">
      <c r="A20">
        <v>249.99990679310301</v>
      </c>
      <c r="B20">
        <v>219.19603382758601</v>
      </c>
      <c r="C20">
        <v>25.046885586206901</v>
      </c>
      <c r="D20">
        <v>100</v>
      </c>
      <c r="E20">
        <v>43.088599169845999</v>
      </c>
      <c r="F20">
        <v>23.8736644482759</v>
      </c>
      <c r="G20">
        <v>3.4662132962963002</v>
      </c>
      <c r="H20">
        <v>8.3970858549382701</v>
      </c>
      <c r="I20">
        <v>7.6262340000000002</v>
      </c>
      <c r="J20">
        <v>43.594042552469098</v>
      </c>
      <c r="K20">
        <v>45.026342592592798</v>
      </c>
      <c r="L20">
        <v>300.17561728394901</v>
      </c>
      <c r="M20">
        <v>9.0973064151476699E-2</v>
      </c>
      <c r="N20">
        <v>300</v>
      </c>
      <c r="O20">
        <v>1</v>
      </c>
      <c r="P20">
        <v>24.515653049382699</v>
      </c>
      <c r="Q20">
        <v>1.10229206790123</v>
      </c>
      <c r="R20">
        <v>19</v>
      </c>
      <c r="S20">
        <v>359</v>
      </c>
      <c r="T20" s="6">
        <v>42742.621655092589</v>
      </c>
      <c r="U20" s="1">
        <f t="shared" si="8"/>
        <v>2.9827759310344</v>
      </c>
      <c r="X20" s="1">
        <f>(H20-I20)^2</f>
        <v>0.59421258226177154</v>
      </c>
      <c r="Z20" s="1">
        <f t="shared" si="9"/>
        <v>0.59421258226177154</v>
      </c>
      <c r="AA20" s="1"/>
      <c r="AB20" s="1">
        <f t="shared" si="10"/>
        <v>0.87678446219978023</v>
      </c>
      <c r="AC20" s="1">
        <f>(J20-$J$16)-((P20-$P$16)+(Q20-$Q$16))/$AC$2</f>
        <v>9.5917741769468989E-3</v>
      </c>
      <c r="AD20" s="1">
        <f>H20-I20</f>
        <v>0.77085185493826991</v>
      </c>
      <c r="AE20" s="1">
        <v>1.8373559251496996</v>
      </c>
      <c r="AF20" s="1">
        <f t="shared" si="11"/>
        <v>2.3835396041134724</v>
      </c>
    </row>
    <row r="21" spans="1:32" x14ac:dyDescent="0.25">
      <c r="A21">
        <v>249.99951796551699</v>
      </c>
      <c r="B21">
        <v>219.15984900000001</v>
      </c>
      <c r="C21">
        <v>25.062024379310301</v>
      </c>
      <c r="D21">
        <v>100</v>
      </c>
      <c r="E21">
        <v>44.368233163761403</v>
      </c>
      <c r="F21">
        <v>23.567685793103401</v>
      </c>
      <c r="G21">
        <v>3.8695466327160499</v>
      </c>
      <c r="H21">
        <v>8.86333691975309</v>
      </c>
      <c r="I21">
        <v>8.0480859537036995</v>
      </c>
      <c r="J21">
        <v>48.344103197530799</v>
      </c>
      <c r="K21">
        <v>54.027277777777797</v>
      </c>
      <c r="L21">
        <v>300.151543209875</v>
      </c>
      <c r="M21">
        <v>9.5121418186731505E-2</v>
      </c>
      <c r="N21">
        <v>300</v>
      </c>
      <c r="O21">
        <v>1</v>
      </c>
      <c r="P21">
        <v>27.705135604938299</v>
      </c>
      <c r="Q21">
        <v>1.7731217345679</v>
      </c>
      <c r="R21">
        <v>20</v>
      </c>
      <c r="S21">
        <v>359</v>
      </c>
      <c r="T21" s="6">
        <v>42742.663321759261</v>
      </c>
      <c r="U21" s="1">
        <f t="shared" si="8"/>
        <v>3.288754586206899</v>
      </c>
      <c r="X21" s="1">
        <f>(H21-I21)^2</f>
        <v>0.66463413764446444</v>
      </c>
      <c r="Z21" s="1">
        <f t="shared" si="9"/>
        <v>0.66463413764446444</v>
      </c>
      <c r="AA21" s="1"/>
      <c r="AB21" s="1">
        <f t="shared" si="10"/>
        <v>0.87664108628493131</v>
      </c>
      <c r="AC21" s="1">
        <f>(J21-$J$16)-((P21-$P$16)+(Q21-$Q$16))/$AC$2</f>
        <v>-0.38743054372437769</v>
      </c>
      <c r="AD21" s="1">
        <f>H21-I21</f>
        <v>0.81525096604939051</v>
      </c>
      <c r="AE21" s="1">
        <v>1.9460482395209597</v>
      </c>
      <c r="AF21" s="1">
        <f t="shared" si="11"/>
        <v>2.387054196269498</v>
      </c>
    </row>
    <row r="22" spans="1:32" x14ac:dyDescent="0.25">
      <c r="A22">
        <v>249.99929065517199</v>
      </c>
      <c r="B22">
        <v>219.08841210344801</v>
      </c>
      <c r="C22">
        <v>25.056051413793099</v>
      </c>
      <c r="D22">
        <v>100</v>
      </c>
      <c r="E22">
        <v>42.789189103300799</v>
      </c>
      <c r="F22">
        <v>26.765878103448301</v>
      </c>
      <c r="G22">
        <v>0</v>
      </c>
      <c r="H22">
        <v>0</v>
      </c>
      <c r="I22">
        <v>0</v>
      </c>
      <c r="J22">
        <v>1.3139965462962999</v>
      </c>
      <c r="K22">
        <v>3.0019999999999798</v>
      </c>
      <c r="L22">
        <v>300.199999999998</v>
      </c>
      <c r="M22">
        <v>9.0948933851132702E-2</v>
      </c>
      <c r="N22">
        <v>300</v>
      </c>
      <c r="O22">
        <v>1</v>
      </c>
      <c r="P22">
        <v>-1.4536769104938301</v>
      </c>
      <c r="Q22">
        <v>-1.70607071604938</v>
      </c>
      <c r="R22">
        <v>21</v>
      </c>
      <c r="S22">
        <v>359</v>
      </c>
      <c r="T22" s="6">
        <v>42742.704988425925</v>
      </c>
      <c r="X22" s="1"/>
      <c r="AA22" s="1"/>
      <c r="AC22" s="1"/>
      <c r="AD22" s="1">
        <f>H22-I22</f>
        <v>0</v>
      </c>
      <c r="AE22" s="1">
        <v>0</v>
      </c>
    </row>
    <row r="23" spans="1:32" x14ac:dyDescent="0.25">
      <c r="A23">
        <v>300.00027155172398</v>
      </c>
      <c r="B23">
        <v>264.16126231034502</v>
      </c>
      <c r="C23">
        <v>25.1147185172414</v>
      </c>
      <c r="D23">
        <v>100</v>
      </c>
      <c r="E23">
        <v>39.9977152966676</v>
      </c>
      <c r="F23">
        <v>34.555360862069001</v>
      </c>
      <c r="G23">
        <v>0</v>
      </c>
      <c r="H23">
        <v>0</v>
      </c>
      <c r="I23">
        <v>0</v>
      </c>
      <c r="J23">
        <v>1.31212514660494</v>
      </c>
      <c r="K23">
        <v>3.00199999999997</v>
      </c>
      <c r="L23">
        <v>300.20000000000198</v>
      </c>
      <c r="M23">
        <v>8.3550694374776094E-2</v>
      </c>
      <c r="N23">
        <v>300</v>
      </c>
      <c r="O23">
        <v>1</v>
      </c>
      <c r="P23">
        <v>-1.39924348611111</v>
      </c>
      <c r="Q23">
        <v>-1.52504872376543</v>
      </c>
      <c r="R23">
        <v>22</v>
      </c>
      <c r="S23">
        <v>719</v>
      </c>
      <c r="T23" s="6">
        <v>42742.788321759261</v>
      </c>
      <c r="X23" s="1"/>
      <c r="AA23" s="1"/>
      <c r="AC23" s="1"/>
      <c r="AD23" s="1">
        <f>H23-I23</f>
        <v>0</v>
      </c>
      <c r="AE23" s="1">
        <v>0</v>
      </c>
    </row>
    <row r="24" spans="1:32" x14ac:dyDescent="0.25">
      <c r="A24">
        <v>299.99985062068998</v>
      </c>
      <c r="B24">
        <v>264.070948137931</v>
      </c>
      <c r="C24">
        <v>25.120690862069001</v>
      </c>
      <c r="D24">
        <v>100</v>
      </c>
      <c r="E24">
        <v>40.026854434402402</v>
      </c>
      <c r="F24">
        <v>32.436383896551703</v>
      </c>
      <c r="G24">
        <v>2.5630382654321</v>
      </c>
      <c r="H24">
        <v>6.8185267685185202</v>
      </c>
      <c r="I24">
        <v>6.1068639783950696</v>
      </c>
      <c r="J24">
        <v>29.128032200617302</v>
      </c>
      <c r="K24">
        <v>30.260867283950901</v>
      </c>
      <c r="L24">
        <v>300.199999999998</v>
      </c>
      <c r="M24">
        <v>8.4478189605611195E-2</v>
      </c>
      <c r="N24">
        <v>300</v>
      </c>
      <c r="O24">
        <v>1</v>
      </c>
      <c r="P24">
        <v>15.530124632715999</v>
      </c>
      <c r="Q24">
        <v>0.77804331172839503</v>
      </c>
      <c r="R24">
        <v>23</v>
      </c>
      <c r="S24">
        <v>359</v>
      </c>
      <c r="T24" s="6">
        <v>42742.829988425925</v>
      </c>
      <c r="U24" s="1">
        <f>$F$23-F24</f>
        <v>2.1189769655172981</v>
      </c>
      <c r="V24" s="1">
        <f>INDEX(LINEST(U24:U28,G24:G28),1)</f>
        <v>0.84894477627791165</v>
      </c>
      <c r="W24" s="1">
        <f>INDEX(LINEST(U24:U28,G24:G28),2)</f>
        <v>-3.8797920535253994E-2</v>
      </c>
      <c r="X24" s="1">
        <f>(H24-I24)^2</f>
        <v>0.5064639268462946</v>
      </c>
      <c r="Y24" s="8">
        <f>INDEX(LINEST(U24:U28,X24:X28),1)</f>
        <v>4.1464144941471011</v>
      </c>
      <c r="Z24" s="1">
        <f>(H24-I24)^2</f>
        <v>0.5064639268462946</v>
      </c>
      <c r="AA24" s="1">
        <f>INDEX(LINEST(U24:U28,Z24:Z28),1)</f>
        <v>4.1464144941471011</v>
      </c>
      <c r="AB24" s="1">
        <f>B24/A24</f>
        <v>0.88023693209038856</v>
      </c>
      <c r="AC24" s="1">
        <f>(J24-$J$23)-((P24-$P$23)+(Q24-$Q$23))/0.93</f>
        <v>7.1358423719468398</v>
      </c>
      <c r="AD24" s="1">
        <f>H24-I24</f>
        <v>0.71166279012345068</v>
      </c>
      <c r="AE24" s="1">
        <v>1.5580366916167803</v>
      </c>
      <c r="AF24" s="1">
        <f>AE24/AD24</f>
        <v>2.1892906489413488</v>
      </c>
    </row>
    <row r="25" spans="1:32" x14ac:dyDescent="0.25">
      <c r="A25">
        <v>300.00122068965499</v>
      </c>
      <c r="B25">
        <v>264.04898389655199</v>
      </c>
      <c r="C25">
        <v>25.122723172413799</v>
      </c>
      <c r="D25">
        <v>100</v>
      </c>
      <c r="E25">
        <v>40.340629402504902</v>
      </c>
      <c r="F25">
        <v>32.019176620689699</v>
      </c>
      <c r="G25">
        <v>3.0182000432098799</v>
      </c>
      <c r="H25">
        <v>7.3929684969135803</v>
      </c>
      <c r="I25">
        <v>6.6200462716049397</v>
      </c>
      <c r="J25">
        <v>33.870180175925903</v>
      </c>
      <c r="K25">
        <v>36.023999999999901</v>
      </c>
      <c r="L25">
        <v>300.199999999998</v>
      </c>
      <c r="M25">
        <v>8.6032895466134796E-2</v>
      </c>
      <c r="N25">
        <v>300</v>
      </c>
      <c r="O25">
        <v>1</v>
      </c>
      <c r="P25">
        <v>18.596345172839499</v>
      </c>
      <c r="Q25">
        <v>1.2126354876543199</v>
      </c>
      <c r="R25">
        <v>24</v>
      </c>
      <c r="S25">
        <v>359</v>
      </c>
      <c r="T25" s="6">
        <v>42742.871655092589</v>
      </c>
      <c r="U25" s="1">
        <f t="shared" ref="U25:U28" si="12">$F$23-F25</f>
        <v>2.5361842413793028</v>
      </c>
      <c r="X25" s="1">
        <f>(H25-I25)^2</f>
        <v>0.59740876637606088</v>
      </c>
      <c r="Z25" s="1">
        <f t="shared" ref="Z25:Z28" si="13">(H25-I25)^2</f>
        <v>0.59740876637606088</v>
      </c>
      <c r="AA25" s="1"/>
      <c r="AB25" s="1">
        <f t="shared" ref="AB25:AB28" si="14">B25/A25</f>
        <v>0.88015969831571172</v>
      </c>
      <c r="AC25" s="1">
        <f>(J25-$J$23)-((P25-$P$23)+(Q25-$Q$23))/0.93</f>
        <v>8.113675598815199</v>
      </c>
      <c r="AD25" s="1">
        <f>H25-I25</f>
        <v>0.77292222530864052</v>
      </c>
      <c r="AE25" s="1">
        <v>1.7013053532934306</v>
      </c>
      <c r="AF25" s="1">
        <f t="shared" ref="AF25:AF28" si="15">AE25/AD25</f>
        <v>2.2011339531788874</v>
      </c>
    </row>
    <row r="26" spans="1:32" x14ac:dyDescent="0.25">
      <c r="A26">
        <v>300.00181531034502</v>
      </c>
      <c r="B26">
        <v>264.02734789655199</v>
      </c>
      <c r="C26">
        <v>25.128658344827599</v>
      </c>
      <c r="D26">
        <v>100</v>
      </c>
      <c r="E26">
        <v>40.920534286141802</v>
      </c>
      <c r="F26">
        <v>31.618140758620701</v>
      </c>
      <c r="G26">
        <v>3.5010574351851802</v>
      </c>
      <c r="H26">
        <v>7.9497392870370502</v>
      </c>
      <c r="I26">
        <v>7.11545252160494</v>
      </c>
      <c r="J26">
        <v>38.810214737654299</v>
      </c>
      <c r="K26">
        <v>42.028000000000098</v>
      </c>
      <c r="L26">
        <v>300.199999999998</v>
      </c>
      <c r="M26">
        <v>8.8172336757624606E-2</v>
      </c>
      <c r="N26">
        <v>300</v>
      </c>
      <c r="O26">
        <v>1</v>
      </c>
      <c r="P26">
        <v>21.6865086141975</v>
      </c>
      <c r="Q26">
        <v>1.6305149876543199</v>
      </c>
      <c r="R26">
        <v>25</v>
      </c>
      <c r="S26">
        <v>359</v>
      </c>
      <c r="T26" s="6">
        <v>42742.913321759261</v>
      </c>
      <c r="U26" s="1">
        <f t="shared" si="12"/>
        <v>2.9372201034483005</v>
      </c>
      <c r="X26" s="1">
        <f>(H26-I26)^2</f>
        <v>0.69603440697517294</v>
      </c>
      <c r="Z26" s="1">
        <f t="shared" si="13"/>
        <v>0.69603440697517294</v>
      </c>
      <c r="AA26" s="1"/>
      <c r="AB26" s="1">
        <f t="shared" si="14"/>
        <v>0.88008583422544207</v>
      </c>
      <c r="AC26" s="1">
        <f>(J26-$J$23)-((P26-$P$23)+(Q26-$Q$23))/0.93</f>
        <v>9.2816209762876802</v>
      </c>
      <c r="AD26" s="1">
        <f>H26-I26</f>
        <v>0.83428676543211022</v>
      </c>
      <c r="AE26" s="1">
        <v>1.8416487215568802</v>
      </c>
      <c r="AF26" s="1">
        <f t="shared" si="15"/>
        <v>2.2074528781515759</v>
      </c>
    </row>
    <row r="27" spans="1:32" x14ac:dyDescent="0.25">
      <c r="A27">
        <v>300.00169424137903</v>
      </c>
      <c r="B27">
        <v>264.00555213793098</v>
      </c>
      <c r="C27">
        <v>25.1228214482759</v>
      </c>
      <c r="D27">
        <v>100</v>
      </c>
      <c r="E27">
        <v>41.729827372736999</v>
      </c>
      <c r="F27">
        <v>31.210699241379299</v>
      </c>
      <c r="G27">
        <v>3.95680660802469</v>
      </c>
      <c r="H27">
        <v>8.4433520339506103</v>
      </c>
      <c r="I27">
        <v>7.5555692561728396</v>
      </c>
      <c r="J27">
        <v>43.4557511388889</v>
      </c>
      <c r="K27">
        <v>45.0300000000002</v>
      </c>
      <c r="L27">
        <v>300.199999999998</v>
      </c>
      <c r="M27">
        <v>9.0797714861930098E-2</v>
      </c>
      <c r="N27">
        <v>300</v>
      </c>
      <c r="O27">
        <v>1</v>
      </c>
      <c r="P27">
        <v>24.683803006172798</v>
      </c>
      <c r="Q27">
        <v>2.0106416327160499</v>
      </c>
      <c r="R27">
        <v>26</v>
      </c>
      <c r="S27">
        <v>359</v>
      </c>
      <c r="T27" s="6">
        <v>42742.954988425925</v>
      </c>
      <c r="U27" s="1">
        <f t="shared" si="12"/>
        <v>3.3446616206897026</v>
      </c>
      <c r="X27" s="1">
        <f>(H27-I27)^2</f>
        <v>0.78815826051881455</v>
      </c>
      <c r="Z27" s="1">
        <f t="shared" si="13"/>
        <v>0.78815826051881455</v>
      </c>
      <c r="AA27" s="1"/>
      <c r="AB27" s="1">
        <f t="shared" si="14"/>
        <v>0.88001353727527343</v>
      </c>
      <c r="AC27" s="1">
        <f>(J27-$J$23)-((P27-$P$23)+(Q27-$Q$23))/0.93</f>
        <v>10.295521853826553</v>
      </c>
      <c r="AD27" s="1">
        <f>H27-I27</f>
        <v>0.8877827777777707</v>
      </c>
      <c r="AE27" s="1">
        <v>1.9656715538922098</v>
      </c>
      <c r="AF27" s="1">
        <f t="shared" si="15"/>
        <v>2.2141357132569377</v>
      </c>
    </row>
    <row r="28" spans="1:32" s="17" customFormat="1" x14ac:dyDescent="0.25">
      <c r="A28">
        <v>300.00309182758599</v>
      </c>
      <c r="B28">
        <v>263.98008465517199</v>
      </c>
      <c r="C28">
        <v>25.129237</v>
      </c>
      <c r="D28">
        <v>100</v>
      </c>
      <c r="E28">
        <v>42.724861041828802</v>
      </c>
      <c r="F28">
        <v>30.825963413793101</v>
      </c>
      <c r="G28">
        <v>4.4654873425925903</v>
      </c>
      <c r="H28">
        <v>8.9458492716049491</v>
      </c>
      <c r="I28">
        <v>7.9990871543209998</v>
      </c>
      <c r="J28">
        <v>48.472887617283902</v>
      </c>
      <c r="K28">
        <v>54.033444444444498</v>
      </c>
      <c r="L28">
        <v>300.18611111110903</v>
      </c>
      <c r="M28">
        <v>9.3885024116882002E-2</v>
      </c>
      <c r="N28">
        <v>300</v>
      </c>
      <c r="O28">
        <v>1</v>
      </c>
      <c r="P28">
        <v>27.7958585493827</v>
      </c>
      <c r="Q28">
        <v>2.3837409537037102</v>
      </c>
      <c r="R28" s="17">
        <v>27</v>
      </c>
      <c r="S28" s="17">
        <v>359</v>
      </c>
      <c r="T28" s="18">
        <v>42742.996655092589</v>
      </c>
      <c r="U28" s="4">
        <f t="shared" si="12"/>
        <v>3.7293974482759005</v>
      </c>
      <c r="V28" s="4"/>
      <c r="W28" s="4"/>
      <c r="X28" s="4">
        <f>(H28-I28)^2</f>
        <v>0.89635850672398665</v>
      </c>
      <c r="Y28" s="4"/>
      <c r="Z28" s="1">
        <f t="shared" si="13"/>
        <v>0.89635850672398665</v>
      </c>
      <c r="AA28" s="4"/>
      <c r="AB28" s="1">
        <f t="shared" si="14"/>
        <v>0.87992454693394728</v>
      </c>
      <c r="AC28" s="4">
        <f>(J28-$J$23)-((P28-$P$23)+(Q28-$Q$23))/0.93</f>
        <v>11.565179983622031</v>
      </c>
      <c r="AD28" s="4">
        <f>H28-I28</f>
        <v>0.94676211728394932</v>
      </c>
      <c r="AE28" s="4">
        <v>2.0778447784431204</v>
      </c>
      <c r="AF28" s="1">
        <f t="shared" si="15"/>
        <v>2.1946851701291097</v>
      </c>
    </row>
    <row r="29" spans="1:32" x14ac:dyDescent="0.25">
      <c r="A29">
        <v>299.99867399999999</v>
      </c>
      <c r="B29">
        <v>264.13048358620699</v>
      </c>
      <c r="C29">
        <v>25.116756896551699</v>
      </c>
      <c r="D29">
        <v>100</v>
      </c>
      <c r="E29">
        <v>41.593721355141497</v>
      </c>
      <c r="F29">
        <v>34.505464344827601</v>
      </c>
      <c r="G29">
        <v>0</v>
      </c>
      <c r="H29">
        <v>0</v>
      </c>
      <c r="I29">
        <v>0</v>
      </c>
      <c r="J29">
        <v>1.3423081882716099</v>
      </c>
      <c r="K29">
        <v>3.0019999999999798</v>
      </c>
      <c r="L29">
        <v>300.199999999998</v>
      </c>
      <c r="M29">
        <v>9.0802797518658607E-2</v>
      </c>
      <c r="N29">
        <v>300</v>
      </c>
      <c r="O29">
        <v>1</v>
      </c>
      <c r="P29">
        <v>-1.1684425802469101</v>
      </c>
      <c r="Q29">
        <v>-1.2254044845679</v>
      </c>
      <c r="R29">
        <v>28</v>
      </c>
      <c r="S29">
        <v>359</v>
      </c>
      <c r="T29" s="6">
        <v>42743.038321759261</v>
      </c>
      <c r="X29" s="1"/>
      <c r="AA29" s="1"/>
      <c r="AC29" s="1"/>
      <c r="AD29" s="1"/>
      <c r="AE29" s="1">
        <v>0</v>
      </c>
    </row>
    <row r="30" spans="1:32" x14ac:dyDescent="0.25">
      <c r="A30">
        <v>349.99829310344802</v>
      </c>
      <c r="B30">
        <v>310.33487351724102</v>
      </c>
      <c r="C30">
        <v>25.174232724137902</v>
      </c>
      <c r="D30">
        <v>100</v>
      </c>
      <c r="E30">
        <v>39.532070807204299</v>
      </c>
      <c r="F30">
        <v>43.169535310344799</v>
      </c>
      <c r="G30">
        <v>0</v>
      </c>
      <c r="H30">
        <v>0</v>
      </c>
      <c r="I30">
        <v>0</v>
      </c>
      <c r="J30">
        <v>1.3410100324074099</v>
      </c>
      <c r="K30">
        <v>3.00199999999997</v>
      </c>
      <c r="L30">
        <v>300.20000000000198</v>
      </c>
      <c r="M30">
        <v>8.5161763246694097E-2</v>
      </c>
      <c r="N30">
        <v>300</v>
      </c>
      <c r="O30">
        <v>1</v>
      </c>
      <c r="P30">
        <v>-1.2282432993827199</v>
      </c>
      <c r="Q30">
        <v>-1.2552331219135799</v>
      </c>
      <c r="R30">
        <v>29</v>
      </c>
      <c r="S30">
        <v>719</v>
      </c>
      <c r="T30" s="6">
        <v>42743.121655092589</v>
      </c>
      <c r="X30" s="1"/>
      <c r="AA30" s="1"/>
      <c r="AC30" s="1"/>
      <c r="AD30" s="1"/>
      <c r="AE30" s="1">
        <v>0</v>
      </c>
    </row>
    <row r="31" spans="1:32" x14ac:dyDescent="0.25">
      <c r="A31">
        <v>350.00107131034503</v>
      </c>
      <c r="B31">
        <v>310.67969917241402</v>
      </c>
      <c r="C31">
        <v>25.179889689655202</v>
      </c>
      <c r="D31">
        <v>100</v>
      </c>
      <c r="E31">
        <v>39.545107661351302</v>
      </c>
      <c r="F31">
        <v>41.708963896551701</v>
      </c>
      <c r="G31">
        <v>1.9555906049382701</v>
      </c>
      <c r="H31">
        <v>6.7243742716049404</v>
      </c>
      <c r="I31">
        <v>6.1887878179012397</v>
      </c>
      <c r="J31">
        <v>29.181102700617298</v>
      </c>
      <c r="K31">
        <v>30.260867283950901</v>
      </c>
      <c r="L31">
        <v>300.199999999998</v>
      </c>
      <c r="M31">
        <v>8.5834916733103103E-2</v>
      </c>
      <c r="N31">
        <v>300</v>
      </c>
      <c r="O31">
        <v>1</v>
      </c>
      <c r="P31">
        <v>16.2411506172839</v>
      </c>
      <c r="Q31">
        <v>0.986016234567901</v>
      </c>
      <c r="R31">
        <v>30</v>
      </c>
      <c r="S31">
        <v>359</v>
      </c>
      <c r="T31" s="6">
        <v>42743.163321759261</v>
      </c>
      <c r="U31" s="1">
        <f>$F$30-F31</f>
        <v>1.4605714137930974</v>
      </c>
      <c r="V31" s="1">
        <f>INDEX(LINEST(U31:U35,G31:G35),1)</f>
        <v>0.72339177172774571</v>
      </c>
      <c r="W31" s="1">
        <f>INDEX(LINEST(U31:U35,G31:G35),2)</f>
        <v>5.8273317944743441E-2</v>
      </c>
      <c r="X31" s="1">
        <f>(H31-I31)^2</f>
        <v>0.28685284939090638</v>
      </c>
      <c r="Y31" s="8">
        <f>INDEX(LINEST(U31:U35,X31:X35),1)</f>
        <v>4.7565708560402795</v>
      </c>
      <c r="Z31" s="1">
        <f>(H31-I31)^2</f>
        <v>0.28685284939090638</v>
      </c>
      <c r="AA31" s="1">
        <f>INDEX(LINEST(U31:U35,Z31:Z35),1)</f>
        <v>4.7565708560402795</v>
      </c>
      <c r="AB31" s="1">
        <f>B31/A31</f>
        <v>0.88765356634275883</v>
      </c>
      <c r="AC31" s="1">
        <f>(J31-$J$30)-((P31-$P$30)+(Q31-$Q$30))/0.93</f>
        <v>6.6458525895560179</v>
      </c>
      <c r="AD31" s="1">
        <f>H31-I31</f>
        <v>0.53558645370370073</v>
      </c>
      <c r="AE31" s="1">
        <v>1.4242492994012004</v>
      </c>
      <c r="AF31" s="1">
        <f>AE31/AD31</f>
        <v>2.6592332377941905</v>
      </c>
    </row>
    <row r="32" spans="1:32" x14ac:dyDescent="0.25">
      <c r="A32">
        <v>349.99864358620698</v>
      </c>
      <c r="B32">
        <v>310.727781137931</v>
      </c>
      <c r="C32">
        <v>25.186063827586199</v>
      </c>
      <c r="D32">
        <v>100</v>
      </c>
      <c r="E32">
        <v>39.769065407646202</v>
      </c>
      <c r="F32">
        <v>41.433222586206902</v>
      </c>
      <c r="G32">
        <v>2.2962369907407401</v>
      </c>
      <c r="H32">
        <v>7.2781244074074101</v>
      </c>
      <c r="I32">
        <v>6.69628601851851</v>
      </c>
      <c r="J32">
        <v>33.891574246913599</v>
      </c>
      <c r="K32">
        <v>36.023999999999901</v>
      </c>
      <c r="L32">
        <v>300.199999999998</v>
      </c>
      <c r="M32">
        <v>8.7006466546111993E-2</v>
      </c>
      <c r="N32">
        <v>300</v>
      </c>
      <c r="O32">
        <v>1</v>
      </c>
      <c r="P32">
        <v>19.220484722222199</v>
      </c>
      <c r="Q32">
        <v>1.3720214660493799</v>
      </c>
      <c r="R32">
        <v>31</v>
      </c>
      <c r="S32">
        <v>359</v>
      </c>
      <c r="T32" s="6">
        <v>42743.204988425925</v>
      </c>
      <c r="U32" s="1">
        <f t="shared" ref="U32:U35" si="16">$F$30-F32</f>
        <v>1.7363127241378962</v>
      </c>
      <c r="X32" s="1">
        <f>(H32-I32)^2</f>
        <v>0.33853591078483086</v>
      </c>
      <c r="Z32" s="1">
        <f t="shared" ref="Z32:Z35" si="17">(H32-I32)^2</f>
        <v>0.33853591078483086</v>
      </c>
      <c r="AA32" s="1"/>
      <c r="AB32" s="1">
        <f t="shared" ref="AB32:AB35" si="18">B32/A32</f>
        <v>0.88779710102332643</v>
      </c>
      <c r="AC32" s="1">
        <f>(J32-$J$30)-((P32-$P$30)+(Q32-$Q$30))/0.93</f>
        <v>7.7376796880891163</v>
      </c>
      <c r="AD32" s="1">
        <f>H32-I32</f>
        <v>0.58183838888890005</v>
      </c>
      <c r="AE32" s="1">
        <v>1.56242892814371</v>
      </c>
      <c r="AF32" s="1">
        <f t="shared" ref="AF32:AF35" si="19">AE32/AD32</f>
        <v>2.6853314562612165</v>
      </c>
    </row>
    <row r="33" spans="1:32" x14ac:dyDescent="0.25">
      <c r="A33">
        <v>349.99920231034503</v>
      </c>
      <c r="B33">
        <v>310.78869844827602</v>
      </c>
      <c r="C33">
        <v>25.181846965517199</v>
      </c>
      <c r="D33">
        <v>100</v>
      </c>
      <c r="E33">
        <v>40.202636280807504</v>
      </c>
      <c r="F33">
        <v>41.1838585517241</v>
      </c>
      <c r="G33">
        <v>2.6701479104938302</v>
      </c>
      <c r="H33">
        <v>7.82681893827161</v>
      </c>
      <c r="I33">
        <v>7.1978995895061804</v>
      </c>
      <c r="J33">
        <v>38.828893320987703</v>
      </c>
      <c r="K33">
        <v>42.028000000000098</v>
      </c>
      <c r="L33">
        <v>300.199999999998</v>
      </c>
      <c r="M33">
        <v>8.8656885482114506E-2</v>
      </c>
      <c r="N33">
        <v>300</v>
      </c>
      <c r="O33">
        <v>1</v>
      </c>
      <c r="P33">
        <v>22.4769345061728</v>
      </c>
      <c r="Q33">
        <v>1.7948121111111099</v>
      </c>
      <c r="R33">
        <v>32</v>
      </c>
      <c r="S33">
        <v>359</v>
      </c>
      <c r="T33" s="6">
        <v>42743.246655092589</v>
      </c>
      <c r="U33" s="1">
        <f t="shared" si="16"/>
        <v>1.9856767586206985</v>
      </c>
      <c r="X33" s="1">
        <f>(H33-I33)^2</f>
        <v>0.39553954725153212</v>
      </c>
      <c r="Z33" s="1">
        <f t="shared" si="17"/>
        <v>0.39553954725153212</v>
      </c>
      <c r="AA33" s="1"/>
      <c r="AB33" s="1">
        <f t="shared" si="18"/>
        <v>0.88796973363584708</v>
      </c>
      <c r="AC33" s="1">
        <f>(J33-$J$30)-((P33-$P$30)+(Q33-$Q$30))/0.93</f>
        <v>8.7188262578488853</v>
      </c>
      <c r="AD33" s="1">
        <f>H33-I33</f>
        <v>0.62891934876542965</v>
      </c>
      <c r="AE33" s="1">
        <v>1.6813388233533004</v>
      </c>
      <c r="AF33" s="1">
        <f t="shared" si="19"/>
        <v>2.6733774794077698</v>
      </c>
    </row>
    <row r="34" spans="1:32" x14ac:dyDescent="0.25">
      <c r="A34">
        <v>349.99876455172398</v>
      </c>
      <c r="B34">
        <v>310.84374479310299</v>
      </c>
      <c r="C34">
        <v>25.185544241379301</v>
      </c>
      <c r="D34">
        <v>100</v>
      </c>
      <c r="E34">
        <v>40.824906793409902</v>
      </c>
      <c r="F34">
        <v>40.917921620689697</v>
      </c>
      <c r="G34">
        <v>3.0239897345679001</v>
      </c>
      <c r="H34">
        <v>8.3251744969135704</v>
      </c>
      <c r="I34">
        <v>7.6553674413580204</v>
      </c>
      <c r="J34">
        <v>43.531783861111101</v>
      </c>
      <c r="K34">
        <v>45.0300000000002</v>
      </c>
      <c r="L34">
        <v>300.199999999998</v>
      </c>
      <c r="M34">
        <v>9.0723220210423394E-2</v>
      </c>
      <c r="N34">
        <v>300</v>
      </c>
      <c r="O34">
        <v>1</v>
      </c>
      <c r="P34">
        <v>25.6187908487654</v>
      </c>
      <c r="Q34">
        <v>2.1503423611111101</v>
      </c>
      <c r="R34">
        <v>33</v>
      </c>
      <c r="S34">
        <v>359</v>
      </c>
      <c r="T34" s="6">
        <v>42743.288321759261</v>
      </c>
      <c r="U34" s="1">
        <f t="shared" si="16"/>
        <v>2.2516136896551018</v>
      </c>
      <c r="X34" s="1">
        <f>(H34-I34)^2</f>
        <v>0.44864149167199563</v>
      </c>
      <c r="Z34" s="1">
        <f t="shared" si="17"/>
        <v>0.44864149167199563</v>
      </c>
      <c r="AA34" s="1"/>
      <c r="AB34" s="1">
        <f t="shared" si="18"/>
        <v>0.8881281200841652</v>
      </c>
      <c r="AC34" s="1">
        <f>(J34-$J$30)-((P34-$P$30)+(Q34-$Q$30))/0.93</f>
        <v>9.6610860532490577</v>
      </c>
      <c r="AD34" s="1">
        <f>H34-I34</f>
        <v>0.66980705555554998</v>
      </c>
      <c r="AE34" s="1">
        <v>1.7978950718562903</v>
      </c>
      <c r="AF34" s="1">
        <f t="shared" si="19"/>
        <v>2.6841984672214059</v>
      </c>
    </row>
    <row r="35" spans="1:32" x14ac:dyDescent="0.25">
      <c r="A35">
        <v>350.00015896551702</v>
      </c>
      <c r="B35">
        <v>310.91248189655198</v>
      </c>
      <c r="C35">
        <v>25.185014896551699</v>
      </c>
      <c r="D35">
        <v>100</v>
      </c>
      <c r="E35">
        <v>41.624216678665</v>
      </c>
      <c r="F35">
        <v>40.659889896551697</v>
      </c>
      <c r="G35">
        <v>3.3973623827160502</v>
      </c>
      <c r="H35">
        <v>8.8062202654321098</v>
      </c>
      <c r="I35">
        <v>8.0946175925925896</v>
      </c>
      <c r="J35">
        <v>48.428613234567898</v>
      </c>
      <c r="K35">
        <v>54.034388888888898</v>
      </c>
      <c r="L35">
        <v>300.19135802468998</v>
      </c>
      <c r="M35">
        <v>9.3175867143424698E-2</v>
      </c>
      <c r="N35">
        <v>300</v>
      </c>
      <c r="O35">
        <v>1</v>
      </c>
      <c r="P35">
        <v>28.7379151882716</v>
      </c>
      <c r="Q35">
        <v>2.5348769012345702</v>
      </c>
      <c r="R35">
        <v>34</v>
      </c>
      <c r="S35">
        <v>359</v>
      </c>
      <c r="T35" s="6">
        <v>42743.329988425925</v>
      </c>
      <c r="U35" s="1">
        <f t="shared" si="16"/>
        <v>2.5096454137931019</v>
      </c>
      <c r="X35" s="1">
        <f>(H35-I35)^2</f>
        <v>0.50637836399234915</v>
      </c>
      <c r="Z35" s="1">
        <f t="shared" si="17"/>
        <v>0.50637836399234915</v>
      </c>
      <c r="AA35" s="1"/>
      <c r="AB35" s="1">
        <f t="shared" si="18"/>
        <v>0.88832097338328331</v>
      </c>
      <c r="AC35" s="1">
        <f>(J35-$J$30)-((P35-$P$30)+(Q35-$Q$30))/0.93</f>
        <v>10.790540287319125</v>
      </c>
      <c r="AD35" s="1">
        <f>H35-I35</f>
        <v>0.71160267283952017</v>
      </c>
      <c r="AE35" s="1">
        <v>1.9103098742515101</v>
      </c>
      <c r="AF35" s="1">
        <f t="shared" si="19"/>
        <v>2.684517564596502</v>
      </c>
    </row>
    <row r="36" spans="1:32" x14ac:dyDescent="0.25">
      <c r="A36">
        <v>349.99924113793099</v>
      </c>
      <c r="B36">
        <v>310.25321162069002</v>
      </c>
      <c r="C36">
        <v>25.170939862069002</v>
      </c>
      <c r="D36">
        <v>100</v>
      </c>
      <c r="E36">
        <v>40.747990559377001</v>
      </c>
      <c r="F36">
        <v>43.144061689655203</v>
      </c>
      <c r="G36">
        <v>0</v>
      </c>
      <c r="H36">
        <v>0</v>
      </c>
      <c r="I36">
        <v>0</v>
      </c>
      <c r="J36">
        <v>1.36489486111111</v>
      </c>
      <c r="K36">
        <v>3.0019999999999798</v>
      </c>
      <c r="L36">
        <v>300.199999999998</v>
      </c>
      <c r="M36">
        <v>9.0733593384460506E-2</v>
      </c>
      <c r="N36">
        <v>300</v>
      </c>
      <c r="O36">
        <v>1</v>
      </c>
      <c r="P36">
        <v>-1.1319783888888899</v>
      </c>
      <c r="Q36">
        <v>-1.1061027901234599</v>
      </c>
      <c r="R36">
        <v>35</v>
      </c>
      <c r="S36">
        <v>359</v>
      </c>
      <c r="T36" s="6">
        <v>42743.371655092589</v>
      </c>
      <c r="Z36"/>
      <c r="AA36" s="1"/>
      <c r="AC36" s="1"/>
      <c r="AD36" s="1">
        <f>H36-I36</f>
        <v>0</v>
      </c>
      <c r="AE36" s="1">
        <v>0</v>
      </c>
    </row>
    <row r="37" spans="1:32" x14ac:dyDescent="0.25">
      <c r="A37">
        <v>400.00033565517202</v>
      </c>
      <c r="B37">
        <v>358.06781527586202</v>
      </c>
      <c r="C37">
        <v>25.236067310344801</v>
      </c>
      <c r="D37">
        <v>100</v>
      </c>
      <c r="E37">
        <v>39.1212313968431</v>
      </c>
      <c r="F37">
        <v>52.910613448275903</v>
      </c>
      <c r="G37">
        <v>0</v>
      </c>
      <c r="H37">
        <v>0</v>
      </c>
      <c r="I37">
        <v>0</v>
      </c>
      <c r="J37">
        <v>1.36355735802469</v>
      </c>
      <c r="K37">
        <v>3.00199999999997</v>
      </c>
      <c r="L37">
        <v>300.20000000000198</v>
      </c>
      <c r="M37">
        <v>8.6174674854318803E-2</v>
      </c>
      <c r="N37">
        <v>300</v>
      </c>
      <c r="O37">
        <v>1</v>
      </c>
      <c r="P37">
        <v>-1.1230960910493799</v>
      </c>
      <c r="Q37">
        <v>-1.0903861820987699</v>
      </c>
      <c r="R37">
        <v>36</v>
      </c>
      <c r="S37">
        <v>719</v>
      </c>
      <c r="T37" s="6">
        <v>42743.454988425925</v>
      </c>
      <c r="Z37"/>
      <c r="AA37" s="1"/>
      <c r="AC37" s="1"/>
      <c r="AD37" s="1">
        <f>H37-I37</f>
        <v>0</v>
      </c>
      <c r="AE37" s="1">
        <v>0</v>
      </c>
    </row>
    <row r="38" spans="1:32" x14ac:dyDescent="0.25">
      <c r="A38">
        <v>400.00074924137903</v>
      </c>
      <c r="B38">
        <v>358.76271531034502</v>
      </c>
      <c r="C38">
        <v>25.2483232413793</v>
      </c>
      <c r="D38">
        <v>100</v>
      </c>
      <c r="E38">
        <v>39.135270408112802</v>
      </c>
      <c r="F38">
        <v>51.534742896551698</v>
      </c>
      <c r="G38">
        <v>1.94352724691358</v>
      </c>
      <c r="H38">
        <v>6.7066543024691399</v>
      </c>
      <c r="I38">
        <v>6.1726239135802397</v>
      </c>
      <c r="J38">
        <v>29.105083820987598</v>
      </c>
      <c r="K38">
        <v>30.196043209876802</v>
      </c>
      <c r="L38">
        <v>300.199999999998</v>
      </c>
      <c r="M38">
        <v>8.6696275340393203E-2</v>
      </c>
      <c r="N38">
        <v>300</v>
      </c>
      <c r="O38">
        <v>1</v>
      </c>
      <c r="P38">
        <v>16.2652792098765</v>
      </c>
      <c r="Q38">
        <v>1.1986229722222199</v>
      </c>
      <c r="R38">
        <v>37</v>
      </c>
      <c r="S38">
        <v>359</v>
      </c>
      <c r="T38" s="6">
        <v>42743.496655092589</v>
      </c>
      <c r="U38" s="1">
        <f>$F$37-F38</f>
        <v>1.3758705517242049</v>
      </c>
      <c r="V38" s="1">
        <f>INDEX(LINEST(U38:U42,G38:G42),1)</f>
        <v>0.68557030209032188</v>
      </c>
      <c r="W38" s="1">
        <f>INDEX(LINEST(U38:U42,G38:G42),2)</f>
        <v>5.7059139710588402E-2</v>
      </c>
      <c r="X38" s="1">
        <f>(H38-I38)^2</f>
        <v>0.28518845625682998</v>
      </c>
      <c r="Y38" s="8">
        <f>INDEX(LINEST(U38:U42,X38:X42),1)</f>
        <v>4.5104938506916854</v>
      </c>
      <c r="Z38" s="1">
        <f>(H38-I38)^2</f>
        <v>0.28518845625682998</v>
      </c>
      <c r="AA38" s="1">
        <f>INDEX(LINEST(U38:U42,Z38:Z42),1)</f>
        <v>4.5104938506916854</v>
      </c>
      <c r="AB38" s="1">
        <f>B38/A38</f>
        <v>0.89690510827981207</v>
      </c>
      <c r="AC38" s="1">
        <f>(J38-$J$37)-((P38-$P$37)+(Q38-$Q$37))/0.93</f>
        <v>6.5830485540953099</v>
      </c>
      <c r="AD38" s="1">
        <f>H38-I38</f>
        <v>0.5340303888889002</v>
      </c>
      <c r="AE38" s="1">
        <v>1.3803130119760496</v>
      </c>
      <c r="AF38" s="1">
        <f>AE38/AD38</f>
        <v>2.5847087369838988</v>
      </c>
    </row>
    <row r="39" spans="1:32" x14ac:dyDescent="0.25">
      <c r="A39">
        <v>400.001865793104</v>
      </c>
      <c r="B39">
        <v>358.87201355172402</v>
      </c>
      <c r="C39">
        <v>25.258749655172402</v>
      </c>
      <c r="D39">
        <v>100</v>
      </c>
      <c r="E39">
        <v>39.3285541150317</v>
      </c>
      <c r="F39">
        <v>51.262968034482803</v>
      </c>
      <c r="G39">
        <v>2.3012407962963</v>
      </c>
      <c r="H39">
        <v>7.2849760864197401</v>
      </c>
      <c r="I39">
        <v>6.70241648765432</v>
      </c>
      <c r="J39">
        <v>33.958596941358103</v>
      </c>
      <c r="K39">
        <v>36.023999999999901</v>
      </c>
      <c r="L39">
        <v>300.199999999998</v>
      </c>
      <c r="M39">
        <v>8.7640363252375994E-2</v>
      </c>
      <c r="N39">
        <v>300</v>
      </c>
      <c r="O39">
        <v>1</v>
      </c>
      <c r="P39">
        <v>19.533461206790101</v>
      </c>
      <c r="Q39">
        <v>1.7288953271604901</v>
      </c>
      <c r="R39">
        <v>38</v>
      </c>
      <c r="S39">
        <v>359</v>
      </c>
      <c r="T39" s="6">
        <v>42743.538321759261</v>
      </c>
      <c r="U39" s="1">
        <f t="shared" ref="U39:U42" si="20">$F$37-F39</f>
        <v>1.6476454137931</v>
      </c>
      <c r="X39" s="1">
        <f>(H39-I39)^2</f>
        <v>0.33937568611372737</v>
      </c>
      <c r="Z39" s="1">
        <f t="shared" ref="Z39:Z42" si="21">(H39-I39)^2</f>
        <v>0.33937568611372737</v>
      </c>
      <c r="AA39" s="1"/>
      <c r="AB39" s="1">
        <f t="shared" ref="AB39:AB42" si="22">B39/A39</f>
        <v>0.8971758490180296</v>
      </c>
      <c r="AC39" s="1">
        <f>(J39-$J$37)-((P39-$P$37)+(Q39-$Q$37))/0.93</f>
        <v>7.3522021563455198</v>
      </c>
      <c r="AD39" s="1">
        <f>H39-I39</f>
        <v>0.58255959876542018</v>
      </c>
      <c r="AE39" s="1">
        <v>1.5077102994012108</v>
      </c>
      <c r="AF39" s="1">
        <f t="shared" ref="AF39:AF42" si="23">AE39/AD39</f>
        <v>2.5880790610890303</v>
      </c>
    </row>
    <row r="40" spans="1:32" x14ac:dyDescent="0.25">
      <c r="A40">
        <v>400.00094393103501</v>
      </c>
      <c r="B40">
        <v>358.99584851724097</v>
      </c>
      <c r="C40">
        <v>25.2622753448276</v>
      </c>
      <c r="D40">
        <v>100</v>
      </c>
      <c r="E40">
        <v>39.693985130697698</v>
      </c>
      <c r="F40">
        <v>51.009403862069</v>
      </c>
      <c r="G40">
        <v>2.6555677815384602</v>
      </c>
      <c r="H40">
        <v>7.8212008461538396</v>
      </c>
      <c r="I40">
        <v>7.1956594769230904</v>
      </c>
      <c r="J40">
        <v>38.732007172307704</v>
      </c>
      <c r="K40">
        <v>42.028000000000098</v>
      </c>
      <c r="L40">
        <v>300.199999999998</v>
      </c>
      <c r="M40">
        <v>8.8978712250516206E-2</v>
      </c>
      <c r="N40">
        <v>300</v>
      </c>
      <c r="O40">
        <v>1</v>
      </c>
      <c r="P40">
        <v>22.677433895384599</v>
      </c>
      <c r="Q40">
        <v>2.1745905815384599</v>
      </c>
      <c r="R40">
        <v>39</v>
      </c>
      <c r="S40">
        <v>360</v>
      </c>
      <c r="T40" s="6">
        <v>42743.580104166664</v>
      </c>
      <c r="U40" s="1">
        <f t="shared" si="20"/>
        <v>1.9012095862069032</v>
      </c>
      <c r="X40" s="1">
        <f>(H40-I40)^2</f>
        <v>0.39130200461908049</v>
      </c>
      <c r="Z40" s="1">
        <f t="shared" si="21"/>
        <v>0.39130200461908049</v>
      </c>
      <c r="AA40" s="1"/>
      <c r="AB40" s="1">
        <f t="shared" si="22"/>
        <v>0.89748750337733252</v>
      </c>
      <c r="AC40" s="1">
        <f>(J40-$J$37)-((P40-$P$37)+(Q40-$Q$37))/0.93</f>
        <v>8.2657543840989192</v>
      </c>
      <c r="AD40" s="1">
        <f>H40-I40</f>
        <v>0.62554136923074921</v>
      </c>
      <c r="AE40" s="1">
        <v>1.633310242514959</v>
      </c>
      <c r="AF40" s="1">
        <f t="shared" si="23"/>
        <v>2.6110347338394253</v>
      </c>
    </row>
    <row r="41" spans="1:32" x14ac:dyDescent="0.25">
      <c r="A41">
        <v>399.99860458620702</v>
      </c>
      <c r="B41">
        <v>359.097092275862</v>
      </c>
      <c r="C41">
        <v>25.2696727931034</v>
      </c>
      <c r="D41">
        <v>100</v>
      </c>
      <c r="E41">
        <v>40.219401365964302</v>
      </c>
      <c r="F41">
        <v>50.808562758620702</v>
      </c>
      <c r="G41">
        <v>3.0306504228395101</v>
      </c>
      <c r="H41">
        <v>8.3307851728395192</v>
      </c>
      <c r="I41">
        <v>7.6596704629629597</v>
      </c>
      <c r="J41">
        <v>43.619377222222198</v>
      </c>
      <c r="K41">
        <v>45.0300000000002</v>
      </c>
      <c r="L41">
        <v>300.199999999998</v>
      </c>
      <c r="M41">
        <v>9.0686808536421207E-2</v>
      </c>
      <c r="N41">
        <v>300</v>
      </c>
      <c r="O41">
        <v>1</v>
      </c>
      <c r="P41">
        <v>25.955602308642</v>
      </c>
      <c r="Q41">
        <v>2.6816253364197502</v>
      </c>
      <c r="R41">
        <v>40</v>
      </c>
      <c r="S41">
        <v>359</v>
      </c>
      <c r="T41" s="6">
        <v>42743.621770833335</v>
      </c>
      <c r="U41" s="1">
        <f t="shared" si="20"/>
        <v>2.1020506896552007</v>
      </c>
      <c r="X41" s="1">
        <f>(H41-I41)^2</f>
        <v>0.45039495381269867</v>
      </c>
      <c r="Z41" s="1">
        <f t="shared" si="21"/>
        <v>0.45039495381269867</v>
      </c>
      <c r="AA41" s="1"/>
      <c r="AB41" s="1">
        <f t="shared" si="22"/>
        <v>0.89774586250705279</v>
      </c>
      <c r="AC41" s="1">
        <f>(J41-$J$37)-((P41-$P$37)+(Q41-$Q$37))/0.93</f>
        <v>9.0830135005309458</v>
      </c>
      <c r="AD41" s="1">
        <f>H41-I41</f>
        <v>0.67111470987655952</v>
      </c>
      <c r="AE41" s="1">
        <v>1.7416647065868194</v>
      </c>
      <c r="AF41" s="1">
        <f t="shared" si="23"/>
        <v>2.5951818384478114</v>
      </c>
    </row>
    <row r="42" spans="1:32" x14ac:dyDescent="0.25">
      <c r="A42">
        <v>400.00214041379297</v>
      </c>
      <c r="B42">
        <v>359.242519034483</v>
      </c>
      <c r="C42">
        <v>25.269635137931001</v>
      </c>
      <c r="D42">
        <v>100</v>
      </c>
      <c r="E42">
        <v>40.890650585256999</v>
      </c>
      <c r="F42">
        <v>50.524515034482697</v>
      </c>
      <c r="G42">
        <v>3.3828619876543198</v>
      </c>
      <c r="H42">
        <v>8.7920076728395102</v>
      </c>
      <c r="I42">
        <v>8.0822726728394994</v>
      </c>
      <c r="J42">
        <v>48.326945851851796</v>
      </c>
      <c r="K42">
        <v>54.0352777777778</v>
      </c>
      <c r="L42">
        <v>300.19598765431903</v>
      </c>
      <c r="M42">
        <v>9.2720579588878596E-2</v>
      </c>
      <c r="N42">
        <v>300</v>
      </c>
      <c r="O42">
        <v>1</v>
      </c>
      <c r="P42">
        <v>29.066890095679</v>
      </c>
      <c r="Q42">
        <v>3.0709236604938299</v>
      </c>
      <c r="R42">
        <v>41</v>
      </c>
      <c r="S42">
        <v>359</v>
      </c>
      <c r="T42" s="6">
        <v>42743.663437499999</v>
      </c>
      <c r="U42" s="1">
        <f t="shared" si="20"/>
        <v>2.3860984137932064</v>
      </c>
      <c r="X42" s="1">
        <f>(H42-I42)^2</f>
        <v>0.50372377022501547</v>
      </c>
      <c r="Z42" s="1">
        <f t="shared" si="21"/>
        <v>0.50372377022501547</v>
      </c>
      <c r="AA42" s="1"/>
      <c r="AB42" s="1">
        <f t="shared" si="22"/>
        <v>0.89810149181415611</v>
      </c>
      <c r="AC42" s="1">
        <f>(J42-$J$37)-((P42-$P$37)+(Q42-$Q$37))/0.93</f>
        <v>10.026511042944335</v>
      </c>
      <c r="AD42" s="1">
        <f>H42-I42</f>
        <v>0.70973500000001088</v>
      </c>
      <c r="AE42" s="1">
        <v>1.8277303023952198</v>
      </c>
      <c r="AF42" s="1">
        <f t="shared" si="23"/>
        <v>2.5752292086415238</v>
      </c>
    </row>
    <row r="43" spans="1:32" x14ac:dyDescent="0.25">
      <c r="A43">
        <v>399.99937175862101</v>
      </c>
      <c r="B43">
        <v>357.90310986206902</v>
      </c>
      <c r="C43">
        <v>25.256887655172399</v>
      </c>
      <c r="D43">
        <v>100</v>
      </c>
      <c r="E43">
        <v>40.176460247776497</v>
      </c>
      <c r="F43">
        <v>52.862788448275801</v>
      </c>
      <c r="G43">
        <v>0</v>
      </c>
      <c r="H43">
        <v>0</v>
      </c>
      <c r="I43">
        <v>0</v>
      </c>
      <c r="J43">
        <v>1.3909695154321</v>
      </c>
      <c r="K43">
        <v>3.0019999999999798</v>
      </c>
      <c r="L43">
        <v>300.199999999998</v>
      </c>
      <c r="M43">
        <v>9.0687391626886799E-2</v>
      </c>
      <c r="N43">
        <v>300</v>
      </c>
      <c r="O43">
        <v>1</v>
      </c>
      <c r="P43">
        <v>-0.73858641975308703</v>
      </c>
      <c r="Q43">
        <v>-0.52186032716049402</v>
      </c>
      <c r="R43">
        <v>42</v>
      </c>
      <c r="S43">
        <v>359</v>
      </c>
      <c r="T43" s="6">
        <v>42743.705104166664</v>
      </c>
      <c r="Z43"/>
      <c r="AA43" s="1"/>
      <c r="AD43" s="1">
        <f>H43-I43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Z24" activeCellId="1" sqref="U24:U28 Z24:Z28"/>
    </sheetView>
  </sheetViews>
  <sheetFormatPr defaultRowHeight="15" x14ac:dyDescent="0.25"/>
  <cols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</cols>
  <sheetData>
    <row r="1" spans="1:31" x14ac:dyDescent="0.25">
      <c r="A1" s="3" t="str">
        <f ca="1">MID(CELL("filename",A1),FIND("]",CELL("filename",A1))+1,256)</f>
        <v>ipb3-32-h2-91ns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38</v>
      </c>
      <c r="W1" s="1" t="s">
        <v>22</v>
      </c>
      <c r="X1" t="s">
        <v>32</v>
      </c>
      <c r="Y1" s="1" t="s">
        <v>35</v>
      </c>
      <c r="Z1" s="1" t="s">
        <v>26</v>
      </c>
      <c r="AA1" s="1" t="s">
        <v>39</v>
      </c>
      <c r="AB1" s="1" t="s">
        <v>25</v>
      </c>
      <c r="AC1" s="1" t="s">
        <v>33</v>
      </c>
      <c r="AE1" s="1" t="s">
        <v>25</v>
      </c>
    </row>
    <row r="2" spans="1:31" x14ac:dyDescent="0.25">
      <c r="A2">
        <v>149.999719103448</v>
      </c>
      <c r="B2">
        <v>129.05308737931</v>
      </c>
      <c r="C2">
        <v>24.989428</v>
      </c>
      <c r="D2">
        <v>91.67</v>
      </c>
      <c r="E2">
        <v>10</v>
      </c>
      <c r="F2">
        <v>13.1096425517241</v>
      </c>
      <c r="G2">
        <v>0</v>
      </c>
      <c r="H2">
        <v>0</v>
      </c>
      <c r="I2">
        <v>0</v>
      </c>
      <c r="J2">
        <v>1.39712740483384</v>
      </c>
      <c r="K2">
        <v>3.0019999999999798</v>
      </c>
      <c r="L2">
        <v>300.199999999998</v>
      </c>
      <c r="M2">
        <v>4.9928519736842101E-3</v>
      </c>
      <c r="N2">
        <v>300</v>
      </c>
      <c r="O2">
        <v>1</v>
      </c>
      <c r="P2">
        <v>-1.0474312054380699</v>
      </c>
      <c r="Q2">
        <v>-0.86364783685800595</v>
      </c>
      <c r="R2">
        <v>1</v>
      </c>
      <c r="S2">
        <v>366</v>
      </c>
      <c r="T2" s="6">
        <v>42744.497997685183</v>
      </c>
      <c r="X2" s="19">
        <v>0.75</v>
      </c>
      <c r="Y2" s="19">
        <v>0.7</v>
      </c>
      <c r="Z2" s="1"/>
      <c r="AC2" s="1"/>
    </row>
    <row r="3" spans="1:31" x14ac:dyDescent="0.25">
      <c r="A3">
        <v>150.001203896552</v>
      </c>
      <c r="B3">
        <v>129.278777551724</v>
      </c>
      <c r="C3">
        <v>25.0055497241379</v>
      </c>
      <c r="D3">
        <v>91.67</v>
      </c>
      <c r="E3">
        <v>27.695104998407601</v>
      </c>
      <c r="F3">
        <v>11.814315172413799</v>
      </c>
      <c r="G3">
        <v>1.6755546882715999</v>
      </c>
      <c r="H3">
        <v>6.6074805524691298</v>
      </c>
      <c r="I3">
        <v>6.1451010030864204</v>
      </c>
      <c r="J3">
        <v>29.042543410493799</v>
      </c>
      <c r="K3">
        <v>30.020000000000199</v>
      </c>
      <c r="L3">
        <v>300.199999999998</v>
      </c>
      <c r="M3">
        <v>5.73227308917197E-2</v>
      </c>
      <c r="N3">
        <v>300</v>
      </c>
      <c r="O3">
        <v>1</v>
      </c>
      <c r="P3">
        <v>16.056300944444398</v>
      </c>
      <c r="Q3">
        <v>1.2451693765432099</v>
      </c>
      <c r="R3">
        <v>2</v>
      </c>
      <c r="S3">
        <v>359</v>
      </c>
      <c r="T3" s="6">
        <v>42744.539664351854</v>
      </c>
      <c r="U3" s="1">
        <f>$F$2-F3</f>
        <v>1.2953273793103008</v>
      </c>
      <c r="V3" s="1">
        <f>INDEX(LINEST(U3:U7,G3:G7),1)</f>
        <v>0.86142755299595652</v>
      </c>
      <c r="W3" s="1">
        <f>INDEX(LINEST(U3:U7,G3:G7),2)</f>
        <v>-0.14583076286531282</v>
      </c>
      <c r="X3" s="1">
        <f>(J3-$J$2)-((P3-$P$2)+(Q3-$Q$2))/$X$2</f>
        <v>2.0286835212817138</v>
      </c>
      <c r="Y3" s="1">
        <f>(J3-$J$2)-(P3-$P$2)/$Y$2</f>
        <v>3.2115129343992912</v>
      </c>
      <c r="Z3" s="1">
        <f>(H3-I3)^2</f>
        <v>0.21379484768735743</v>
      </c>
      <c r="AA3" s="8">
        <f>INDEX(LINEST(U3:U7,Z3:Z7),1)</f>
        <v>6.5960170850338056</v>
      </c>
      <c r="AB3" s="1">
        <f>Z3/X3</f>
        <v>0.10538600301356159</v>
      </c>
      <c r="AC3" s="1">
        <f t="shared" ref="AC3:AC29" si="0">B3/A3</f>
        <v>0.86185159981036441</v>
      </c>
      <c r="AD3" s="1">
        <f>INDEX(LINEST(U3:U7,Y3:Y7),1)</f>
        <v>-0.68494791276093225</v>
      </c>
      <c r="AE3" s="1">
        <f>Z3/Y3</f>
        <v>6.6571379924193722E-2</v>
      </c>
    </row>
    <row r="4" spans="1:31" x14ac:dyDescent="0.25">
      <c r="A4">
        <v>150.000377862069</v>
      </c>
      <c r="B4">
        <v>129.345344172414</v>
      </c>
      <c r="C4">
        <v>25.018722586206898</v>
      </c>
      <c r="D4">
        <v>91.67</v>
      </c>
      <c r="E4">
        <v>36.609928217437101</v>
      </c>
      <c r="F4">
        <v>11.5446370689655</v>
      </c>
      <c r="G4">
        <v>1.9923515061728401</v>
      </c>
      <c r="H4">
        <v>7.1855429228395096</v>
      </c>
      <c r="I4">
        <v>6.6799155617283903</v>
      </c>
      <c r="J4">
        <v>33.968116070987598</v>
      </c>
      <c r="K4">
        <v>36.023999999999901</v>
      </c>
      <c r="L4">
        <v>300.199999999998</v>
      </c>
      <c r="M4">
        <v>8.1723757352941101E-2</v>
      </c>
      <c r="N4">
        <v>300</v>
      </c>
      <c r="O4">
        <v>1</v>
      </c>
      <c r="P4">
        <v>19.498968077160502</v>
      </c>
      <c r="Q4">
        <v>2.2182364691358001</v>
      </c>
      <c r="R4">
        <v>3</v>
      </c>
      <c r="S4">
        <v>359</v>
      </c>
      <c r="T4" s="6">
        <v>42744.581331018519</v>
      </c>
      <c r="U4" s="1">
        <f t="shared" ref="U4:U7" si="1">$F$2-F4</f>
        <v>1.5650054827586004</v>
      </c>
      <c r="X4" s="1">
        <f t="shared" ref="X4:X7" si="2">(J4-$J$2)-((P4-$P$2)+(Q4-$Q$2))/$X$2</f>
        <v>1.0666105480305887</v>
      </c>
      <c r="Y4" s="1">
        <f t="shared" ref="Y4:Y7" si="3">(J4-$J$2)-(P4-$P$2)/$Y$2</f>
        <v>3.2189896910129399</v>
      </c>
      <c r="Z4" s="1">
        <f>(H4-I4)^2</f>
        <v>0.25565902830419424</v>
      </c>
      <c r="AB4" s="1">
        <f t="shared" ref="AB4:AB7" si="4">Z4/X4</f>
        <v>0.2396929495740017</v>
      </c>
      <c r="AC4" s="1">
        <f t="shared" si="0"/>
        <v>0.86230012227937136</v>
      </c>
      <c r="AE4" s="1">
        <f t="shared" ref="AE4:AE7" si="5">Z4/Y4</f>
        <v>7.9422133291686431E-2</v>
      </c>
    </row>
    <row r="5" spans="1:31" x14ac:dyDescent="0.25">
      <c r="A5">
        <v>150.000940241379</v>
      </c>
      <c r="B5">
        <v>129.39104017241399</v>
      </c>
      <c r="C5">
        <v>25.041606137931002</v>
      </c>
      <c r="D5">
        <v>91.67</v>
      </c>
      <c r="E5">
        <v>42.965121916927899</v>
      </c>
      <c r="F5">
        <v>11.2810563103448</v>
      </c>
      <c r="G5">
        <v>2.2770561265432101</v>
      </c>
      <c r="H5">
        <v>7.6874890524691404</v>
      </c>
      <c r="I5">
        <v>7.1474084444444497</v>
      </c>
      <c r="J5">
        <v>38.6493486450617</v>
      </c>
      <c r="K5">
        <v>42.027913580247102</v>
      </c>
      <c r="L5">
        <v>300.199999999998</v>
      </c>
      <c r="M5">
        <v>9.80617445141065E-2</v>
      </c>
      <c r="N5">
        <v>300</v>
      </c>
      <c r="O5">
        <v>1</v>
      </c>
      <c r="P5">
        <v>22.8501002283951</v>
      </c>
      <c r="Q5">
        <v>3.1955927191357998</v>
      </c>
      <c r="R5">
        <v>4</v>
      </c>
      <c r="S5">
        <v>359</v>
      </c>
      <c r="T5" s="6">
        <v>42744.622997685183</v>
      </c>
      <c r="U5" s="1">
        <f t="shared" si="1"/>
        <v>1.8285862413793001</v>
      </c>
      <c r="X5" s="1">
        <f t="shared" si="2"/>
        <v>-2.3474746208108854E-2</v>
      </c>
      <c r="Y5" s="1">
        <f t="shared" si="3"/>
        <v>3.1128906204661888</v>
      </c>
      <c r="Z5" s="1">
        <f>(H5-I5)^2</f>
        <v>0.29168706316431964</v>
      </c>
      <c r="AB5" s="1">
        <f t="shared" si="4"/>
        <v>-12.4255683353698</v>
      </c>
      <c r="AC5" s="1">
        <f t="shared" si="0"/>
        <v>0.86260152745842855</v>
      </c>
      <c r="AE5" s="1">
        <f t="shared" si="5"/>
        <v>9.3702959315877396E-2</v>
      </c>
    </row>
    <row r="6" spans="1:31" x14ac:dyDescent="0.25">
      <c r="A6">
        <v>149.99872986206901</v>
      </c>
      <c r="B6">
        <v>129.457286965517</v>
      </c>
      <c r="C6">
        <v>25.093436000000001</v>
      </c>
      <c r="D6">
        <v>91.67</v>
      </c>
      <c r="E6">
        <v>48.432837026250198</v>
      </c>
      <c r="F6">
        <v>11.013778310344801</v>
      </c>
      <c r="G6">
        <v>2.6034878641975299</v>
      </c>
      <c r="H6">
        <v>8.1983787592592599</v>
      </c>
      <c r="I6">
        <v>7.6181850030864204</v>
      </c>
      <c r="J6">
        <v>43.635034459876501</v>
      </c>
      <c r="K6">
        <v>45.0300000000002</v>
      </c>
      <c r="L6">
        <v>300.199999999998</v>
      </c>
      <c r="M6">
        <v>0.11142394812500001</v>
      </c>
      <c r="N6">
        <v>300</v>
      </c>
      <c r="O6">
        <v>1</v>
      </c>
      <c r="P6">
        <v>26.298631641975302</v>
      </c>
      <c r="Q6">
        <v>4.1821596327160497</v>
      </c>
      <c r="R6">
        <v>5</v>
      </c>
      <c r="S6">
        <v>359</v>
      </c>
      <c r="T6" s="6">
        <v>42744.664664351854</v>
      </c>
      <c r="U6" s="1">
        <f t="shared" si="1"/>
        <v>2.0958642413792994</v>
      </c>
      <c r="X6" s="1">
        <f t="shared" si="2"/>
        <v>-0.95125336760724366</v>
      </c>
      <c r="Y6" s="1">
        <f t="shared" si="3"/>
        <v>3.1721029873092732</v>
      </c>
      <c r="Z6" s="1">
        <f>(H6-I6)^2</f>
        <v>0.33662479470194823</v>
      </c>
      <c r="AB6" s="1">
        <f t="shared" si="4"/>
        <v>-0.353875009713432</v>
      </c>
      <c r="AC6" s="1">
        <f t="shared" si="0"/>
        <v>0.86305588777024411</v>
      </c>
      <c r="AE6" s="1">
        <f t="shared" si="5"/>
        <v>0.10612038639624662</v>
      </c>
    </row>
    <row r="7" spans="1:31" x14ac:dyDescent="0.25">
      <c r="A7">
        <v>150.00081599999999</v>
      </c>
      <c r="B7">
        <v>129.48334</v>
      </c>
      <c r="C7">
        <v>25.1262116896552</v>
      </c>
      <c r="D7">
        <v>91.67</v>
      </c>
      <c r="E7">
        <v>53.403888536382702</v>
      </c>
      <c r="F7">
        <v>10.7811373793103</v>
      </c>
      <c r="G7">
        <v>2.8772841059190002</v>
      </c>
      <c r="H7">
        <v>8.6263575950155698</v>
      </c>
      <c r="I7">
        <v>8.0180645825545191</v>
      </c>
      <c r="J7">
        <v>48.2381394290123</v>
      </c>
      <c r="K7">
        <v>54.036000000000001</v>
      </c>
      <c r="L7">
        <v>300.199999999998</v>
      </c>
      <c r="M7">
        <v>0.12311588045738001</v>
      </c>
      <c r="N7">
        <v>300</v>
      </c>
      <c r="O7">
        <v>1</v>
      </c>
      <c r="P7">
        <v>30.195116895061702</v>
      </c>
      <c r="Q7">
        <v>6.5473477345679001</v>
      </c>
      <c r="R7">
        <v>6</v>
      </c>
      <c r="S7">
        <v>359</v>
      </c>
      <c r="T7" s="6">
        <v>42744.706331018519</v>
      </c>
      <c r="U7" s="1">
        <f t="shared" si="1"/>
        <v>2.3285051724138004</v>
      </c>
      <c r="X7" s="1">
        <f t="shared" si="2"/>
        <v>-4.69704620505577</v>
      </c>
      <c r="Y7" s="1">
        <f t="shared" si="3"/>
        <v>2.2088004520359306</v>
      </c>
      <c r="Z7" s="1">
        <f>(H7-I7)^2</f>
        <v>0.37002038900893985</v>
      </c>
      <c r="AB7" s="1">
        <f t="shared" si="4"/>
        <v>-7.8777251245827684E-2</v>
      </c>
      <c r="AC7" s="1">
        <f t="shared" si="0"/>
        <v>0.86321757076308181</v>
      </c>
      <c r="AE7" s="1">
        <f t="shared" si="5"/>
        <v>0.16752096762198632</v>
      </c>
    </row>
    <row r="8" spans="1:31" x14ac:dyDescent="0.25">
      <c r="A8">
        <v>149.99914293103501</v>
      </c>
      <c r="B8">
        <v>129.04760213793099</v>
      </c>
      <c r="C8">
        <v>25.127051896551698</v>
      </c>
      <c r="D8">
        <v>91.67</v>
      </c>
      <c r="E8">
        <v>46.6137730983097</v>
      </c>
      <c r="F8">
        <v>13.0275531724138</v>
      </c>
      <c r="G8">
        <v>0</v>
      </c>
      <c r="H8">
        <v>0</v>
      </c>
      <c r="I8">
        <v>0</v>
      </c>
      <c r="J8">
        <v>1.39456135493827</v>
      </c>
      <c r="K8">
        <v>3.0019999999999798</v>
      </c>
      <c r="L8">
        <v>300.199999999998</v>
      </c>
      <c r="M8">
        <v>0.104795701957295</v>
      </c>
      <c r="N8">
        <v>300</v>
      </c>
      <c r="O8">
        <v>1</v>
      </c>
      <c r="P8">
        <v>1.1632816759259299</v>
      </c>
      <c r="Q8">
        <v>2.8601238919753098</v>
      </c>
      <c r="R8">
        <v>7</v>
      </c>
      <c r="S8">
        <v>359</v>
      </c>
      <c r="T8" s="6">
        <v>42744.747997685183</v>
      </c>
      <c r="X8" s="1"/>
      <c r="Y8" s="1"/>
      <c r="Z8" s="1"/>
      <c r="AC8" s="1"/>
    </row>
    <row r="9" spans="1:31" x14ac:dyDescent="0.25">
      <c r="A9">
        <v>200.000103103448</v>
      </c>
      <c r="B9">
        <v>173.23526848275901</v>
      </c>
      <c r="C9">
        <v>25.159981793103501</v>
      </c>
      <c r="D9">
        <v>91.67</v>
      </c>
      <c r="E9">
        <v>37.592580458908898</v>
      </c>
      <c r="F9">
        <v>19.4707782068966</v>
      </c>
      <c r="G9">
        <v>0</v>
      </c>
      <c r="H9">
        <v>0</v>
      </c>
      <c r="I9">
        <v>0</v>
      </c>
      <c r="J9">
        <v>1.3791858688271601</v>
      </c>
      <c r="K9">
        <v>3.00199999999997</v>
      </c>
      <c r="L9">
        <v>300.20000000000198</v>
      </c>
      <c r="M9">
        <v>8.0344433011049599E-2</v>
      </c>
      <c r="N9">
        <v>300</v>
      </c>
      <c r="O9">
        <v>1</v>
      </c>
      <c r="P9">
        <v>1.10518988117284</v>
      </c>
      <c r="Q9">
        <v>2.8478874305555499</v>
      </c>
      <c r="R9">
        <v>8</v>
      </c>
      <c r="S9">
        <v>719</v>
      </c>
      <c r="T9" s="6">
        <v>42744.831331018519</v>
      </c>
      <c r="X9" s="1"/>
      <c r="Y9" s="1"/>
      <c r="Z9" s="1"/>
      <c r="AC9" s="1"/>
    </row>
    <row r="10" spans="1:31" x14ac:dyDescent="0.25">
      <c r="A10">
        <v>200.000366137931</v>
      </c>
      <c r="B10">
        <v>173.43515968965499</v>
      </c>
      <c r="C10">
        <v>25.154327793103398</v>
      </c>
      <c r="D10">
        <v>91.67</v>
      </c>
      <c r="E10">
        <v>38.335439653105702</v>
      </c>
      <c r="F10">
        <v>17.820405482758598</v>
      </c>
      <c r="G10">
        <v>1.9945596234567899</v>
      </c>
      <c r="H10">
        <v>6.6448902283950702</v>
      </c>
      <c r="I10">
        <v>6.0894716018518498</v>
      </c>
      <c r="J10">
        <v>29.034889592592599</v>
      </c>
      <c r="K10">
        <v>30.020000000000199</v>
      </c>
      <c r="L10">
        <v>300.199999999998</v>
      </c>
      <c r="M10">
        <v>8.3119712732919099E-2</v>
      </c>
      <c r="N10">
        <v>300</v>
      </c>
      <c r="O10">
        <v>1</v>
      </c>
      <c r="P10">
        <v>17.7244770308642</v>
      </c>
      <c r="Q10">
        <v>4.7911231820987696</v>
      </c>
      <c r="R10">
        <v>9</v>
      </c>
      <c r="S10">
        <v>359</v>
      </c>
      <c r="T10" s="6">
        <v>42744.872997685183</v>
      </c>
      <c r="U10" s="1">
        <f>$F$9-F10</f>
        <v>1.650372724138002</v>
      </c>
      <c r="V10" s="1">
        <f>INDEX(LINEST(U10:U14,G10:G14),1)</f>
        <v>0.80076454353860482</v>
      </c>
      <c r="W10" s="1">
        <f>INDEX(LINEST(U10:U14,G10:G14),2)</f>
        <v>4.2506007187482986E-2</v>
      </c>
      <c r="X10" s="1">
        <f>(J10-$J$9)-((P10-$P$9)+(Q10-$Q$9))/$X$2</f>
        <v>2.9056731887859968</v>
      </c>
      <c r="Y10" s="1">
        <f>(J10-$J$2)-(P10-$P$9)/$Y$2</f>
        <v>3.895923402485387</v>
      </c>
      <c r="Z10" s="1">
        <f>(H10-I10)^2</f>
        <v>0.30848985071115731</v>
      </c>
      <c r="AA10" s="8">
        <f>INDEX(LINEST(U10:U14,Z10:Z14),1)</f>
        <v>5.0575484203024139</v>
      </c>
      <c r="AB10" s="1">
        <f>Z10/X10</f>
        <v>0.10616811687622921</v>
      </c>
      <c r="AC10" s="1">
        <f t="shared" si="0"/>
        <v>0.867174210921418</v>
      </c>
      <c r="AD10" s="1">
        <f>INDEX(LINEST(U10:U14,Y10:Y14),1)</f>
        <v>0.43260987153297559</v>
      </c>
      <c r="AE10" s="1">
        <f>Z10/Y10</f>
        <v>7.91827299567434E-2</v>
      </c>
    </row>
    <row r="11" spans="1:31" x14ac:dyDescent="0.25">
      <c r="A11">
        <v>200.000358275862</v>
      </c>
      <c r="B11">
        <v>173.468710034483</v>
      </c>
      <c r="C11">
        <v>25.131142000000001</v>
      </c>
      <c r="D11">
        <v>91.67</v>
      </c>
      <c r="E11">
        <v>39.764277842551003</v>
      </c>
      <c r="F11">
        <v>17.534338206896599</v>
      </c>
      <c r="G11">
        <v>2.3751279938271601</v>
      </c>
      <c r="H11">
        <v>7.2301254783950704</v>
      </c>
      <c r="I11">
        <v>6.6217538765432096</v>
      </c>
      <c r="J11">
        <v>33.977844333333302</v>
      </c>
      <c r="K11">
        <v>36.023999999999901</v>
      </c>
      <c r="L11">
        <v>300.199999999998</v>
      </c>
      <c r="M11">
        <v>8.7223692720090298E-2</v>
      </c>
      <c r="N11">
        <v>300</v>
      </c>
      <c r="O11">
        <v>1</v>
      </c>
      <c r="P11">
        <v>20.627228111111101</v>
      </c>
      <c r="Q11">
        <v>4.9985170493827198</v>
      </c>
      <c r="R11">
        <v>10</v>
      </c>
      <c r="S11">
        <v>359</v>
      </c>
      <c r="T11" s="6">
        <v>42744.914664351854</v>
      </c>
      <c r="U11" s="1">
        <f t="shared" ref="U11:U14" si="6">$F$9-F11</f>
        <v>1.936440000000001</v>
      </c>
      <c r="X11" s="1">
        <f t="shared" ref="X11:X14" si="7">(J11-$J$9)-((P11-$P$9)+(Q11-$Q$9))/$X$2</f>
        <v>3.7017679994855683</v>
      </c>
      <c r="Y11" s="1">
        <f t="shared" ref="Y11:Y14" si="8">(J11-$J$2)-(P11-$P$9)/$Y$2</f>
        <v>4.6920908857305186</v>
      </c>
      <c r="Z11" s="1">
        <f>(H11-I11)^2</f>
        <v>0.37011600593979904</v>
      </c>
      <c r="AB11" s="1">
        <f t="shared" ref="AB11:AB14" si="9">Z11/X11</f>
        <v>9.9983577034334345E-2</v>
      </c>
      <c r="AC11" s="1">
        <f t="shared" si="0"/>
        <v>0.86734199643390786</v>
      </c>
      <c r="AE11" s="1">
        <f t="shared" ref="AE11:AE14" si="10">Z11/Y11</f>
        <v>7.8880826257093084E-2</v>
      </c>
    </row>
    <row r="12" spans="1:31" x14ac:dyDescent="0.25">
      <c r="A12">
        <v>200.00047465517201</v>
      </c>
      <c r="B12">
        <v>173.495316586207</v>
      </c>
      <c r="C12">
        <v>25.110373413793099</v>
      </c>
      <c r="D12">
        <v>91.67</v>
      </c>
      <c r="E12">
        <v>41.677287581437596</v>
      </c>
      <c r="F12">
        <v>17.242882344827599</v>
      </c>
      <c r="G12">
        <v>2.7228290771604899</v>
      </c>
      <c r="H12">
        <v>7.7422229012345598</v>
      </c>
      <c r="I12">
        <v>7.0911982993827198</v>
      </c>
      <c r="J12">
        <v>38.656852475308703</v>
      </c>
      <c r="K12">
        <v>42.028000000000098</v>
      </c>
      <c r="L12">
        <v>300.199999999998</v>
      </c>
      <c r="M12">
        <v>9.2231177352637306E-2</v>
      </c>
      <c r="N12">
        <v>300</v>
      </c>
      <c r="O12">
        <v>1</v>
      </c>
      <c r="P12">
        <v>23.331018271604901</v>
      </c>
      <c r="Q12">
        <v>4.8396097191358001</v>
      </c>
      <c r="R12">
        <v>11</v>
      </c>
      <c r="S12">
        <v>359</v>
      </c>
      <c r="T12" s="6">
        <v>42744.956331018519</v>
      </c>
      <c r="U12" s="1">
        <f t="shared" si="6"/>
        <v>2.2278958620690013</v>
      </c>
      <c r="X12" s="1">
        <f t="shared" si="7"/>
        <v>4.9875990344651342</v>
      </c>
      <c r="Y12" s="1">
        <f t="shared" si="8"/>
        <v>5.5085416555719213</v>
      </c>
      <c r="Z12" s="1">
        <f>(H12-I12)^2</f>
        <v>0.42383303221634677</v>
      </c>
      <c r="AB12" s="1">
        <f t="shared" si="9"/>
        <v>8.4977366722463143E-2</v>
      </c>
      <c r="AC12" s="1">
        <f t="shared" si="0"/>
        <v>0.86747452417468751</v>
      </c>
      <c r="AE12" s="1">
        <f t="shared" si="10"/>
        <v>7.6941059670055725E-2</v>
      </c>
    </row>
    <row r="13" spans="1:31" x14ac:dyDescent="0.25">
      <c r="A13">
        <v>199.99981955172399</v>
      </c>
      <c r="B13">
        <v>173.52248727586201</v>
      </c>
      <c r="C13">
        <v>25.103428862068998</v>
      </c>
      <c r="D13">
        <v>91.67</v>
      </c>
      <c r="E13">
        <v>44.021620741412498</v>
      </c>
      <c r="F13">
        <v>16.962791172413802</v>
      </c>
      <c r="G13">
        <v>3.1178460462962998</v>
      </c>
      <c r="H13">
        <v>8.2685209876543304</v>
      </c>
      <c r="I13">
        <v>7.5703856080246803</v>
      </c>
      <c r="J13">
        <v>43.625066793209903</v>
      </c>
      <c r="K13">
        <v>45.0300000000002</v>
      </c>
      <c r="L13">
        <v>300.199999999998</v>
      </c>
      <c r="M13">
        <v>9.8008288645038397E-2</v>
      </c>
      <c r="N13">
        <v>300</v>
      </c>
      <c r="O13">
        <v>1</v>
      </c>
      <c r="P13">
        <v>26.363593583333301</v>
      </c>
      <c r="Q13">
        <v>4.9688193364197497</v>
      </c>
      <c r="R13">
        <v>12</v>
      </c>
      <c r="S13">
        <v>359</v>
      </c>
      <c r="T13" s="6">
        <v>42744.997997685183</v>
      </c>
      <c r="U13" s="1">
        <f t="shared" si="6"/>
        <v>2.5079870344827988</v>
      </c>
      <c r="X13" s="1">
        <f t="shared" si="7"/>
        <v>5.7401001136831979</v>
      </c>
      <c r="Y13" s="1">
        <f t="shared" si="8"/>
        <v>6.1445055281468299</v>
      </c>
      <c r="Z13" s="1">
        <f>(H13-I13)^2</f>
        <v>0.4873930082906357</v>
      </c>
      <c r="AB13" s="1">
        <f t="shared" si="9"/>
        <v>8.4910192964891454E-2</v>
      </c>
      <c r="AC13" s="1">
        <f t="shared" si="0"/>
        <v>0.86761321917585821</v>
      </c>
      <c r="AE13" s="1">
        <f t="shared" si="10"/>
        <v>7.932176251741975E-2</v>
      </c>
    </row>
    <row r="14" spans="1:31" x14ac:dyDescent="0.25">
      <c r="A14">
        <v>200.00115124137901</v>
      </c>
      <c r="B14">
        <v>173.56167500000001</v>
      </c>
      <c r="C14">
        <v>25.0959390344828</v>
      </c>
      <c r="D14">
        <v>91.67</v>
      </c>
      <c r="E14">
        <v>46.626916251771398</v>
      </c>
      <c r="F14">
        <v>16.632139034482801</v>
      </c>
      <c r="G14">
        <v>3.4625762592592602</v>
      </c>
      <c r="H14">
        <v>8.7164962469135894</v>
      </c>
      <c r="I14">
        <v>7.9809988395061797</v>
      </c>
      <c r="J14">
        <v>48.231704299382798</v>
      </c>
      <c r="K14">
        <v>54.035611111111201</v>
      </c>
      <c r="L14">
        <v>300.19845679012201</v>
      </c>
      <c r="M14">
        <v>0.104261160540301</v>
      </c>
      <c r="N14">
        <v>300</v>
      </c>
      <c r="O14">
        <v>1</v>
      </c>
      <c r="P14">
        <v>29.342217055555501</v>
      </c>
      <c r="Q14">
        <v>5.2903793024691401</v>
      </c>
      <c r="R14">
        <v>13</v>
      </c>
      <c r="S14">
        <v>359</v>
      </c>
      <c r="T14" s="6">
        <v>42745.039664351854</v>
      </c>
      <c r="U14" s="1">
        <f t="shared" si="6"/>
        <v>2.8386391724137994</v>
      </c>
      <c r="X14" s="1">
        <f t="shared" si="7"/>
        <v>5.9464930354939725</v>
      </c>
      <c r="Y14" s="1">
        <f t="shared" si="8"/>
        <v>6.4959666454308689</v>
      </c>
      <c r="Z14" s="1">
        <f>(H14-I14)^2</f>
        <v>0.54095643630302115</v>
      </c>
      <c r="AB14" s="1">
        <f t="shared" si="9"/>
        <v>9.0970666756710353E-2</v>
      </c>
      <c r="AC14" s="1">
        <f t="shared" si="0"/>
        <v>0.86780337974420207</v>
      </c>
      <c r="AE14" s="1">
        <f t="shared" si="10"/>
        <v>8.3275741060573172E-2</v>
      </c>
    </row>
    <row r="15" spans="1:31" x14ac:dyDescent="0.25">
      <c r="A15">
        <v>199.999401793103</v>
      </c>
      <c r="B15">
        <v>173.203566517241</v>
      </c>
      <c r="C15">
        <v>25.074849862069001</v>
      </c>
      <c r="D15">
        <v>91.67</v>
      </c>
      <c r="E15">
        <v>43.731359487915697</v>
      </c>
      <c r="F15">
        <v>19.428373103448301</v>
      </c>
      <c r="G15">
        <v>0</v>
      </c>
      <c r="H15">
        <v>0</v>
      </c>
      <c r="I15">
        <v>0</v>
      </c>
      <c r="J15">
        <v>1.3762492399999999</v>
      </c>
      <c r="K15">
        <v>3.0019999999999798</v>
      </c>
      <c r="L15">
        <v>300.199999999998</v>
      </c>
      <c r="M15">
        <v>9.6996468498244406E-2</v>
      </c>
      <c r="N15">
        <v>300</v>
      </c>
      <c r="O15">
        <v>1</v>
      </c>
      <c r="P15">
        <v>0.27745908000000002</v>
      </c>
      <c r="Q15">
        <v>1.27323186769231</v>
      </c>
      <c r="R15">
        <v>14</v>
      </c>
      <c r="S15">
        <v>360</v>
      </c>
      <c r="T15" s="6">
        <v>42745.081446759257</v>
      </c>
      <c r="X15" s="1"/>
      <c r="Y15" s="1"/>
      <c r="Z15" s="1"/>
      <c r="AC15" s="1"/>
    </row>
    <row r="16" spans="1:31" x14ac:dyDescent="0.25">
      <c r="A16">
        <v>249.99988424137899</v>
      </c>
      <c r="B16">
        <v>217.26549286206901</v>
      </c>
      <c r="C16">
        <v>25.108450931034501</v>
      </c>
      <c r="D16">
        <v>91.67</v>
      </c>
      <c r="E16">
        <v>39.375910678265598</v>
      </c>
      <c r="F16">
        <v>26.406292103448301</v>
      </c>
      <c r="G16">
        <v>0</v>
      </c>
      <c r="H16">
        <v>0</v>
      </c>
      <c r="I16">
        <v>0</v>
      </c>
      <c r="J16">
        <v>1.37229188117284</v>
      </c>
      <c r="K16">
        <v>3.00199999999997</v>
      </c>
      <c r="L16">
        <v>300.20000000000198</v>
      </c>
      <c r="M16">
        <v>8.5007079978138306E-2</v>
      </c>
      <c r="N16">
        <v>300</v>
      </c>
      <c r="O16">
        <v>1</v>
      </c>
      <c r="P16">
        <v>3.1216564814814999E-2</v>
      </c>
      <c r="Q16">
        <v>0.82427343055555502</v>
      </c>
      <c r="R16">
        <v>15</v>
      </c>
      <c r="S16">
        <v>719</v>
      </c>
      <c r="T16" s="6">
        <v>42745.164780092593</v>
      </c>
      <c r="X16" s="1"/>
      <c r="Y16" s="1"/>
      <c r="Z16" s="1"/>
      <c r="AC16" s="1"/>
    </row>
    <row r="17" spans="1:31" x14ac:dyDescent="0.25">
      <c r="A17">
        <v>249.998256206897</v>
      </c>
      <c r="B17">
        <v>217.35100217241401</v>
      </c>
      <c r="C17">
        <v>25.105840896551701</v>
      </c>
      <c r="D17">
        <v>91.67</v>
      </c>
      <c r="E17">
        <v>39.735314502666597</v>
      </c>
      <c r="F17">
        <v>24.461149758620699</v>
      </c>
      <c r="G17">
        <v>2.3901819814814802</v>
      </c>
      <c r="H17">
        <v>6.7232969290123501</v>
      </c>
      <c r="I17">
        <v>6.0537502037037099</v>
      </c>
      <c r="J17">
        <v>29.0214392345679</v>
      </c>
      <c r="K17">
        <v>30.020000000000199</v>
      </c>
      <c r="L17">
        <v>300.199999999998</v>
      </c>
      <c r="M17">
        <v>8.6307801651471006E-2</v>
      </c>
      <c r="N17">
        <v>300</v>
      </c>
      <c r="O17">
        <v>1</v>
      </c>
      <c r="P17">
        <v>16.512575969135799</v>
      </c>
      <c r="Q17">
        <v>2.89157548765432</v>
      </c>
      <c r="R17">
        <v>16</v>
      </c>
      <c r="S17">
        <v>359</v>
      </c>
      <c r="T17" s="6">
        <v>42745.206446759257</v>
      </c>
      <c r="U17" s="1">
        <f>$F$16-F17</f>
        <v>1.9451423448276017</v>
      </c>
      <c r="V17" s="1">
        <f>INDEX(LINEST(U17:U21,G17:G21),1)</f>
        <v>0.83258602129150061</v>
      </c>
      <c r="W17" s="1">
        <f>INDEX(LINEST(U17:U21,G17:G21),2)</f>
        <v>-4.5201810269599907E-2</v>
      </c>
      <c r="X17" s="1">
        <f>(J17-$J$16)-((P17-$P$16)+(Q17-$Q$16))/$X$2</f>
        <v>2.9175987381687314</v>
      </c>
      <c r="Y17" s="1">
        <f>(J17-$J$2)-(P17-$P$16)/$Y$2</f>
        <v>4.0795126807040845</v>
      </c>
      <c r="Z17" s="1">
        <f>(H17-I17)^2</f>
        <v>0.44829281737152377</v>
      </c>
      <c r="AA17" s="8">
        <f>INDEX(LINEST(U17:U21,Z17:Z21),1)</f>
        <v>4.3314624209429313</v>
      </c>
      <c r="AB17" s="1">
        <f>Z17/X17</f>
        <v>0.15365129258758198</v>
      </c>
      <c r="AC17" s="1">
        <f t="shared" si="0"/>
        <v>0.86941007297481177</v>
      </c>
      <c r="AD17" s="1">
        <f>INDEX(LINEST(U17:U21,Y17:Y21),1)</f>
        <v>0.57691319705170008</v>
      </c>
      <c r="AE17" s="1">
        <f>Z17/Y17</f>
        <v>0.1098888157627084</v>
      </c>
    </row>
    <row r="18" spans="1:31" x14ac:dyDescent="0.25">
      <c r="A18">
        <v>249.99899127586201</v>
      </c>
      <c r="B18">
        <v>217.36151799999999</v>
      </c>
      <c r="C18">
        <v>25.106748586206901</v>
      </c>
      <c r="D18">
        <v>91.67</v>
      </c>
      <c r="E18">
        <v>40.535074212155799</v>
      </c>
      <c r="F18">
        <v>24.094801862069001</v>
      </c>
      <c r="G18">
        <v>2.8499849938271602</v>
      </c>
      <c r="H18">
        <v>7.3197239814814798</v>
      </c>
      <c r="I18">
        <v>6.5861708148148201</v>
      </c>
      <c r="J18">
        <v>34.0011217716049</v>
      </c>
      <c r="K18">
        <v>36.023999999999901</v>
      </c>
      <c r="L18">
        <v>300.199999999998</v>
      </c>
      <c r="M18">
        <v>8.8516017272283004E-2</v>
      </c>
      <c r="N18">
        <v>300</v>
      </c>
      <c r="O18">
        <v>1</v>
      </c>
      <c r="P18">
        <v>19.5955386234568</v>
      </c>
      <c r="Q18">
        <v>3.2305734444444498</v>
      </c>
      <c r="R18">
        <v>17</v>
      </c>
      <c r="S18">
        <v>359</v>
      </c>
      <c r="T18" s="6">
        <v>42745.248113425929</v>
      </c>
      <c r="U18" s="1">
        <f t="shared" ref="U18:U21" si="11">$F$16-F18</f>
        <v>2.3114902413792997</v>
      </c>
      <c r="X18" s="1">
        <f t="shared" ref="X18:X21" si="12">(J18-$J$16)-((P18-$P$16)+(Q18-$Q$16))/$X$2</f>
        <v>3.3346671270575534</v>
      </c>
      <c r="Y18" s="1">
        <f t="shared" ref="Y18:Y21" si="13">(J18-$J$2)-(P18-$P$16)/$Y$2</f>
        <v>4.6549628544253672</v>
      </c>
      <c r="Z18" s="1">
        <f>(H18-I18)^2</f>
        <v>0.53810024832668424</v>
      </c>
      <c r="AB18" s="1">
        <f t="shared" ref="AB18:AB21" si="14">Z18/X18</f>
        <v>0.16136550600823946</v>
      </c>
      <c r="AC18" s="1">
        <f t="shared" si="0"/>
        <v>0.869449580139113</v>
      </c>
      <c r="AE18" s="1">
        <f t="shared" ref="AE18:AE21" si="15">Z18/Y18</f>
        <v>0.11559710896836149</v>
      </c>
    </row>
    <row r="19" spans="1:31" x14ac:dyDescent="0.25">
      <c r="A19">
        <v>250.00033413793099</v>
      </c>
      <c r="B19">
        <v>217.370663965517</v>
      </c>
      <c r="C19">
        <v>25.109319655172399</v>
      </c>
      <c r="D19">
        <v>91.67</v>
      </c>
      <c r="E19">
        <v>41.6932677423002</v>
      </c>
      <c r="F19">
        <v>23.714164103448301</v>
      </c>
      <c r="G19">
        <v>3.2603669259259198</v>
      </c>
      <c r="H19">
        <v>7.8322274074073999</v>
      </c>
      <c r="I19">
        <v>7.0476143364197501</v>
      </c>
      <c r="J19">
        <v>38.650881410493803</v>
      </c>
      <c r="K19">
        <v>42.028000000000098</v>
      </c>
      <c r="L19">
        <v>300.199999999998</v>
      </c>
      <c r="M19">
        <v>9.1448793530413394E-2</v>
      </c>
      <c r="N19">
        <v>300</v>
      </c>
      <c r="O19">
        <v>1</v>
      </c>
      <c r="P19">
        <v>22.332048688271598</v>
      </c>
      <c r="Q19">
        <v>3.5422451481481501</v>
      </c>
      <c r="R19">
        <v>18</v>
      </c>
      <c r="S19">
        <v>359</v>
      </c>
      <c r="T19" s="6">
        <v>42745.289780092593</v>
      </c>
      <c r="U19" s="1">
        <f t="shared" si="11"/>
        <v>2.6921280000000003</v>
      </c>
      <c r="X19" s="1">
        <f t="shared" si="12"/>
        <v>3.9201844079217949</v>
      </c>
      <c r="Y19" s="1">
        <f t="shared" si="13"/>
        <v>5.3954224007217029</v>
      </c>
      <c r="Z19" s="1">
        <f>(H19-I19)^2</f>
        <v>0.6156176711646707</v>
      </c>
      <c r="AB19" s="1">
        <f t="shared" si="14"/>
        <v>0.15703793676660935</v>
      </c>
      <c r="AC19" s="1">
        <f t="shared" si="0"/>
        <v>0.86948149375507855</v>
      </c>
      <c r="AE19" s="1">
        <f t="shared" si="15"/>
        <v>0.11409999541135545</v>
      </c>
    </row>
    <row r="20" spans="1:31" x14ac:dyDescent="0.25">
      <c r="A20">
        <v>250.000316724138</v>
      </c>
      <c r="B20">
        <v>217.37666103448299</v>
      </c>
      <c r="C20">
        <v>25.103382965517198</v>
      </c>
      <c r="D20">
        <v>91.67</v>
      </c>
      <c r="E20">
        <v>43.163332399852699</v>
      </c>
      <c r="F20">
        <v>23.352075034482802</v>
      </c>
      <c r="G20">
        <v>3.7219277654320999</v>
      </c>
      <c r="H20">
        <v>8.3541632685185103</v>
      </c>
      <c r="I20">
        <v>7.5144023333333196</v>
      </c>
      <c r="J20">
        <v>43.630282740740803</v>
      </c>
      <c r="K20">
        <v>45.0300000000002</v>
      </c>
      <c r="L20">
        <v>300.199999999998</v>
      </c>
      <c r="M20">
        <v>9.5055344731024505E-2</v>
      </c>
      <c r="N20">
        <v>300</v>
      </c>
      <c r="O20">
        <v>1</v>
      </c>
      <c r="P20">
        <v>25.4238134722222</v>
      </c>
      <c r="Q20">
        <v>3.8970597499999999</v>
      </c>
      <c r="R20">
        <v>19</v>
      </c>
      <c r="S20">
        <v>359</v>
      </c>
      <c r="T20" s="6">
        <v>42745.331446759257</v>
      </c>
      <c r="U20" s="1">
        <f t="shared" si="11"/>
        <v>3.0542170689654995</v>
      </c>
      <c r="X20" s="1">
        <f t="shared" si="12"/>
        <v>4.3041465570988606</v>
      </c>
      <c r="Y20" s="1">
        <f t="shared" si="13"/>
        <v>5.9580168967535556</v>
      </c>
      <c r="Z20" s="1">
        <f>(H20-I20)^2</f>
        <v>0.70519842826310608</v>
      </c>
      <c r="AB20" s="1">
        <f t="shared" si="14"/>
        <v>0.16384163943024133</v>
      </c>
      <c r="AC20" s="1">
        <f t="shared" si="0"/>
        <v>0.86950554256435819</v>
      </c>
      <c r="AE20" s="1">
        <f t="shared" si="15"/>
        <v>0.11836126692546968</v>
      </c>
    </row>
    <row r="21" spans="1:31" x14ac:dyDescent="0.25">
      <c r="A21">
        <v>249.99985424137901</v>
      </c>
      <c r="B21">
        <v>217.37974551724099</v>
      </c>
      <c r="C21">
        <v>25.097476965517199</v>
      </c>
      <c r="D21">
        <v>91.67</v>
      </c>
      <c r="E21">
        <v>44.870889251371402</v>
      </c>
      <c r="F21">
        <v>23.0110907586207</v>
      </c>
      <c r="G21">
        <v>4.1412385432098802</v>
      </c>
      <c r="H21">
        <v>8.8105375833333408</v>
      </c>
      <c r="I21">
        <v>7.9245037283950701</v>
      </c>
      <c r="J21">
        <v>48.266916404321002</v>
      </c>
      <c r="K21">
        <v>54.033999999999999</v>
      </c>
      <c r="L21">
        <v>300.18888888888699</v>
      </c>
      <c r="M21">
        <v>9.9168074694050007E-2</v>
      </c>
      <c r="N21">
        <v>300</v>
      </c>
      <c r="O21">
        <v>1</v>
      </c>
      <c r="P21">
        <v>28.233011314814799</v>
      </c>
      <c r="Q21">
        <v>4.0917574876543199</v>
      </c>
      <c r="R21">
        <v>20</v>
      </c>
      <c r="S21">
        <v>359</v>
      </c>
      <c r="T21" s="6">
        <v>42745.373113425929</v>
      </c>
      <c r="U21" s="1">
        <f t="shared" si="11"/>
        <v>3.3952013448276013</v>
      </c>
      <c r="X21" s="1">
        <f t="shared" si="12"/>
        <v>4.9355861136831578</v>
      </c>
      <c r="Y21" s="1">
        <f t="shared" si="13"/>
        <v>6.5815107852014663</v>
      </c>
      <c r="Z21" s="1">
        <f>(H21-I21)^2</f>
        <v>0.78505599209677246</v>
      </c>
      <c r="AB21" s="1">
        <f t="shared" si="14"/>
        <v>0.15906033731643843</v>
      </c>
      <c r="AC21" s="1">
        <f t="shared" si="0"/>
        <v>0.86951948902881049</v>
      </c>
      <c r="AE21" s="1">
        <f t="shared" si="15"/>
        <v>0.11928203382450905</v>
      </c>
    </row>
    <row r="22" spans="1:31" x14ac:dyDescent="0.25">
      <c r="A22">
        <v>249.99948117241399</v>
      </c>
      <c r="B22">
        <v>217.214469689655</v>
      </c>
      <c r="C22">
        <v>25.0901501724138</v>
      </c>
      <c r="D22">
        <v>91.67</v>
      </c>
      <c r="E22">
        <v>43.188286091618203</v>
      </c>
      <c r="F22">
        <v>26.3758226206897</v>
      </c>
      <c r="G22">
        <v>0</v>
      </c>
      <c r="H22">
        <v>0</v>
      </c>
      <c r="I22">
        <v>0</v>
      </c>
      <c r="J22">
        <v>1.4014031512345699</v>
      </c>
      <c r="K22">
        <v>3.0019999999999798</v>
      </c>
      <c r="L22">
        <v>300.199999999998</v>
      </c>
      <c r="M22">
        <v>9.4651097268936002E-2</v>
      </c>
      <c r="N22">
        <v>300</v>
      </c>
      <c r="O22">
        <v>1</v>
      </c>
      <c r="P22">
        <v>-0.27023198456790098</v>
      </c>
      <c r="Q22">
        <v>0.219062759259259</v>
      </c>
      <c r="R22">
        <v>21</v>
      </c>
      <c r="S22">
        <v>359</v>
      </c>
      <c r="T22" s="6">
        <v>42745.414780092593</v>
      </c>
      <c r="X22" s="1"/>
      <c r="Y22" s="1"/>
      <c r="Z22" s="1"/>
      <c r="AC22" s="1"/>
    </row>
    <row r="23" spans="1:31" x14ac:dyDescent="0.25">
      <c r="A23">
        <v>299.99973065517202</v>
      </c>
      <c r="B23">
        <v>262.27391210344803</v>
      </c>
      <c r="C23">
        <v>25.058893620689702</v>
      </c>
      <c r="D23">
        <v>91.67</v>
      </c>
      <c r="E23">
        <v>40.231742337004803</v>
      </c>
      <c r="F23">
        <v>34.105699413793097</v>
      </c>
      <c r="G23">
        <v>0</v>
      </c>
      <c r="H23">
        <v>0</v>
      </c>
      <c r="I23">
        <v>0</v>
      </c>
      <c r="J23">
        <v>1.41169706800618</v>
      </c>
      <c r="K23">
        <v>3.00199999999997</v>
      </c>
      <c r="L23">
        <v>300.20000000000198</v>
      </c>
      <c r="M23">
        <v>8.6715633663366501E-2</v>
      </c>
      <c r="N23">
        <v>300</v>
      </c>
      <c r="O23">
        <v>1</v>
      </c>
      <c r="P23">
        <v>-0.62607872333848502</v>
      </c>
      <c r="Q23">
        <v>-0.16977587635239499</v>
      </c>
      <c r="R23">
        <v>22</v>
      </c>
      <c r="S23">
        <v>718</v>
      </c>
      <c r="T23" s="6">
        <v>42745.49800925926</v>
      </c>
      <c r="X23" s="1"/>
      <c r="Y23" s="1"/>
      <c r="Z23" s="1"/>
      <c r="AC23" s="1"/>
    </row>
    <row r="24" spans="1:31" x14ac:dyDescent="0.25">
      <c r="A24">
        <v>299.99990951724101</v>
      </c>
      <c r="B24">
        <v>262.28669044827598</v>
      </c>
      <c r="C24">
        <v>25.053858172413801</v>
      </c>
      <c r="D24">
        <v>91.67</v>
      </c>
      <c r="E24">
        <v>40.419136759995297</v>
      </c>
      <c r="F24">
        <v>31.938321965517201</v>
      </c>
      <c r="G24">
        <v>2.7001709259259301</v>
      </c>
      <c r="H24">
        <v>6.7672462777777804</v>
      </c>
      <c r="I24">
        <v>6.00461514197531</v>
      </c>
      <c r="J24">
        <v>29.116582719135799</v>
      </c>
      <c r="K24">
        <v>30.020000000000199</v>
      </c>
      <c r="L24">
        <v>300.199999999998</v>
      </c>
      <c r="M24">
        <v>8.7563432294145704E-2</v>
      </c>
      <c r="N24">
        <v>300</v>
      </c>
      <c r="O24">
        <v>1</v>
      </c>
      <c r="P24">
        <v>14.8452014598766</v>
      </c>
      <c r="Q24">
        <v>0.64514929320987702</v>
      </c>
      <c r="R24">
        <v>23</v>
      </c>
      <c r="S24">
        <v>359</v>
      </c>
      <c r="T24" s="6">
        <v>42745.539675925924</v>
      </c>
      <c r="U24" s="1">
        <f>$F$23-F24</f>
        <v>2.1673774482758965</v>
      </c>
      <c r="V24" s="1">
        <f>INDEX(LINEST(U24:U28,G24:G28),1)</f>
        <v>0.82143341594532937</v>
      </c>
      <c r="W24" s="1">
        <f>INDEX(LINEST(U24:U28,G24:G28),2)</f>
        <v>-1.679579389654684E-2</v>
      </c>
      <c r="X24" s="1">
        <f>(J24-$J$23)-((P24-$P$23)+(Q24-$Q$23))/0.93</f>
        <v>10.192836884702352</v>
      </c>
      <c r="Y24" s="1">
        <f>(J24-$J$2)-(P24-$P$23)/$Y$2</f>
        <v>5.6176264811375489</v>
      </c>
      <c r="Z24" s="1">
        <f>(H24-I24)^2</f>
        <v>0.58160624929536608</v>
      </c>
      <c r="AA24" s="8">
        <f>INDEX(LINEST(U24:U28,Z24:Z28),1)</f>
        <v>3.6806285003368702</v>
      </c>
      <c r="AB24" s="1">
        <f>Z24/X24</f>
        <v>5.7060292033933591E-2</v>
      </c>
      <c r="AC24" s="1">
        <f t="shared" si="0"/>
        <v>0.87428923185459273</v>
      </c>
      <c r="AD24" s="1">
        <f>INDEX(LINEST(U24:U28,X24:X28),1)</f>
        <v>0.32097277460400986</v>
      </c>
      <c r="AE24" s="1">
        <f>Z24/Y24</f>
        <v>0.10353238173599483</v>
      </c>
    </row>
    <row r="25" spans="1:31" x14ac:dyDescent="0.25">
      <c r="A25">
        <v>300.00017886206899</v>
      </c>
      <c r="B25">
        <v>262.27254079310302</v>
      </c>
      <c r="C25">
        <v>25.0658710344828</v>
      </c>
      <c r="D25">
        <v>91.67</v>
      </c>
      <c r="E25">
        <v>40.929990443286101</v>
      </c>
      <c r="F25">
        <v>31.470796586206902</v>
      </c>
      <c r="G25">
        <v>3.2051162345679001</v>
      </c>
      <c r="H25">
        <v>7.3621882962962903</v>
      </c>
      <c r="I25">
        <v>6.5302678333333297</v>
      </c>
      <c r="J25">
        <v>33.944780475308697</v>
      </c>
      <c r="K25">
        <v>36.023999999999901</v>
      </c>
      <c r="L25">
        <v>300.199999999998</v>
      </c>
      <c r="M25">
        <v>8.9069793194317307E-2</v>
      </c>
      <c r="N25">
        <v>300</v>
      </c>
      <c r="O25">
        <v>1</v>
      </c>
      <c r="P25">
        <v>17.880122012345701</v>
      </c>
      <c r="Q25">
        <v>0.949069654320987</v>
      </c>
      <c r="R25">
        <v>24</v>
      </c>
      <c r="S25">
        <v>359</v>
      </c>
      <c r="T25" s="6">
        <v>42745.581342592595</v>
      </c>
      <c r="U25" s="1">
        <f t="shared" ref="U25:U28" si="16">$F$23-F25</f>
        <v>2.6349028275861954</v>
      </c>
      <c r="X25" s="1">
        <f t="shared" ref="X25:X28" si="17">(J25-$J$23)-((P25-$P$23)+(Q25-$Q$23))/0.93</f>
        <v>11.430883120896535</v>
      </c>
      <c r="Y25" s="1">
        <f t="shared" ref="Y25:Y28" si="18">(J25-$J$2)-(P25-$P$23)/$Y$2</f>
        <v>6.1102234480688793</v>
      </c>
      <c r="Z25" s="1">
        <f>(H25-I25)^2</f>
        <v>0.69209165669650674</v>
      </c>
      <c r="AB25" s="1">
        <f t="shared" ref="AB25:AB28" si="19">Z25/X25</f>
        <v>6.0545773181016074E-2</v>
      </c>
      <c r="AC25" s="1">
        <f t="shared" si="0"/>
        <v>0.87424128141499546</v>
      </c>
      <c r="AE25" s="1">
        <f t="shared" ref="AE25:AE28" si="20">Z25/Y25</f>
        <v>0.11326781460262972</v>
      </c>
    </row>
    <row r="26" spans="1:31" x14ac:dyDescent="0.25">
      <c r="A26">
        <v>300.00101348275899</v>
      </c>
      <c r="B26">
        <v>262.25966768965498</v>
      </c>
      <c r="C26">
        <v>25.080108137930999</v>
      </c>
      <c r="D26">
        <v>91.67</v>
      </c>
      <c r="E26">
        <v>41.731858851745699</v>
      </c>
      <c r="F26">
        <v>31.0649296206897</v>
      </c>
      <c r="G26">
        <v>3.7134007160493798</v>
      </c>
      <c r="H26">
        <v>7.9108187037036997</v>
      </c>
      <c r="I26">
        <v>7.0123657901234502</v>
      </c>
      <c r="J26">
        <v>38.793912200617299</v>
      </c>
      <c r="K26">
        <v>42.027870370370501</v>
      </c>
      <c r="L26">
        <v>300.199999999998</v>
      </c>
      <c r="M26">
        <v>9.1172598873177302E-2</v>
      </c>
      <c r="N26">
        <v>300</v>
      </c>
      <c r="O26">
        <v>1</v>
      </c>
      <c r="P26">
        <v>20.937122092592599</v>
      </c>
      <c r="Q26">
        <v>1.3643352283950601</v>
      </c>
      <c r="R26">
        <v>25</v>
      </c>
      <c r="S26">
        <v>359</v>
      </c>
      <c r="T26" s="6">
        <v>42745.62300925926</v>
      </c>
      <c r="U26" s="1">
        <f t="shared" si="16"/>
        <v>3.0407697931033972</v>
      </c>
      <c r="X26" s="1">
        <f t="shared" si="17"/>
        <v>12.546395863064308</v>
      </c>
      <c r="Y26" s="1">
        <f t="shared" si="18"/>
        <v>6.5922122015961975</v>
      </c>
      <c r="Z26" s="1">
        <f>(H26-I26)^2</f>
        <v>0.80721763792083923</v>
      </c>
      <c r="AB26" s="1">
        <f t="shared" si="19"/>
        <v>6.4338607416113039E-2</v>
      </c>
      <c r="AC26" s="1">
        <f t="shared" si="0"/>
        <v>0.87419593902380932</v>
      </c>
      <c r="AE26" s="1">
        <f t="shared" si="20"/>
        <v>0.1224501901994879</v>
      </c>
    </row>
    <row r="27" spans="1:31" x14ac:dyDescent="0.25">
      <c r="A27">
        <v>300.00258341379299</v>
      </c>
      <c r="B27">
        <v>262.23681748275902</v>
      </c>
      <c r="C27">
        <v>25.134427689655201</v>
      </c>
      <c r="D27">
        <v>91.67</v>
      </c>
      <c r="E27">
        <v>42.7928601252137</v>
      </c>
      <c r="F27">
        <v>30.609441758620701</v>
      </c>
      <c r="G27">
        <v>4.2001410123456804</v>
      </c>
      <c r="H27">
        <v>8.4048158209876593</v>
      </c>
      <c r="I27">
        <v>7.4486331419753196</v>
      </c>
      <c r="J27">
        <v>43.539361777777799</v>
      </c>
      <c r="K27">
        <v>45.028194444444701</v>
      </c>
      <c r="L27">
        <v>300.18796296296102</v>
      </c>
      <c r="M27">
        <v>9.3794990187713506E-2</v>
      </c>
      <c r="N27">
        <v>300</v>
      </c>
      <c r="O27">
        <v>1</v>
      </c>
      <c r="P27">
        <v>24.130862012345698</v>
      </c>
      <c r="Q27">
        <v>2.59094108950617</v>
      </c>
      <c r="R27">
        <v>26</v>
      </c>
      <c r="S27">
        <v>359</v>
      </c>
      <c r="T27" s="6">
        <v>42745.664675925924</v>
      </c>
      <c r="U27" s="1">
        <f t="shared" si="16"/>
        <v>3.4962576551723963</v>
      </c>
      <c r="X27" s="1">
        <f t="shared" si="17"/>
        <v>12.538785460800931</v>
      </c>
      <c r="Y27" s="1">
        <f t="shared" si="18"/>
        <v>6.7751761791094154</v>
      </c>
      <c r="Z27" s="1">
        <f>(H27-I27)^2</f>
        <v>0.91428531564321525</v>
      </c>
      <c r="AB27" s="1">
        <f t="shared" si="19"/>
        <v>7.2916577008313707E-2</v>
      </c>
      <c r="AC27" s="1">
        <f t="shared" si="0"/>
        <v>0.87411519760500289</v>
      </c>
      <c r="AE27" s="1">
        <f t="shared" si="20"/>
        <v>0.13494635290257448</v>
      </c>
    </row>
    <row r="28" spans="1:31" x14ac:dyDescent="0.25">
      <c r="A28">
        <v>300.001029241379</v>
      </c>
      <c r="B28">
        <v>262.19996589655199</v>
      </c>
      <c r="C28">
        <v>25.096882724137899</v>
      </c>
      <c r="D28">
        <v>91.67</v>
      </c>
      <c r="E28">
        <v>44.063618687867397</v>
      </c>
      <c r="F28">
        <v>30.305173206896502</v>
      </c>
      <c r="G28">
        <v>4.7143992523076896</v>
      </c>
      <c r="H28">
        <v>8.8880754492307705</v>
      </c>
      <c r="I28">
        <v>7.8727688861538496</v>
      </c>
      <c r="J28">
        <v>48.463288526153796</v>
      </c>
      <c r="K28">
        <v>54.0327876923077</v>
      </c>
      <c r="L28">
        <v>300.18246153846002</v>
      </c>
      <c r="M28">
        <v>9.6876454798474496E-2</v>
      </c>
      <c r="N28">
        <v>300</v>
      </c>
      <c r="O28">
        <v>1</v>
      </c>
      <c r="P28">
        <v>28.1002264861539</v>
      </c>
      <c r="Q28">
        <v>4.5818533415384604</v>
      </c>
      <c r="R28">
        <v>27</v>
      </c>
      <c r="S28">
        <v>360</v>
      </c>
      <c r="T28" s="6">
        <v>42745.706458333334</v>
      </c>
      <c r="U28" s="4">
        <f t="shared" si="16"/>
        <v>3.8005262068965955</v>
      </c>
      <c r="V28" s="4"/>
      <c r="W28" s="4"/>
      <c r="X28" s="4">
        <f t="shared" si="17"/>
        <v>11.053812503972097</v>
      </c>
      <c r="Y28" s="1">
        <f t="shared" si="18"/>
        <v>6.0285822506165516</v>
      </c>
      <c r="Z28" s="4">
        <f>(H28-I28)^2</f>
        <v>1.0308474170270696</v>
      </c>
      <c r="AA28" s="4"/>
      <c r="AB28" s="4">
        <f t="shared" si="19"/>
        <v>9.3257183135379132E-2</v>
      </c>
      <c r="AC28" s="4">
        <f t="shared" si="0"/>
        <v>0.87399688780929974</v>
      </c>
      <c r="AD28" s="4"/>
      <c r="AE28" s="1">
        <f t="shared" si="20"/>
        <v>0.17099334041957268</v>
      </c>
    </row>
    <row r="29" spans="1:31" x14ac:dyDescent="0.25">
      <c r="A29">
        <v>299.998919310345</v>
      </c>
      <c r="B29">
        <v>262.16443500000003</v>
      </c>
      <c r="C29">
        <v>25.092555000000001</v>
      </c>
      <c r="D29">
        <v>91.67</v>
      </c>
      <c r="E29">
        <v>42.841662485486502</v>
      </c>
      <c r="F29">
        <v>34.062117724137899</v>
      </c>
      <c r="G29">
        <v>0</v>
      </c>
      <c r="H29">
        <v>0</v>
      </c>
      <c r="I29">
        <v>0</v>
      </c>
      <c r="J29">
        <v>1.4004363641975299</v>
      </c>
      <c r="K29">
        <v>3.0019999999999798</v>
      </c>
      <c r="L29">
        <v>300.199999999998</v>
      </c>
      <c r="M29">
        <v>9.3599848678304398E-2</v>
      </c>
      <c r="N29">
        <v>300</v>
      </c>
      <c r="O29">
        <v>1</v>
      </c>
      <c r="P29">
        <v>-0.717831833333333</v>
      </c>
      <c r="Q29">
        <v>-0.381864404320988</v>
      </c>
      <c r="R29">
        <v>28</v>
      </c>
      <c r="S29">
        <v>359</v>
      </c>
      <c r="T29" s="6">
        <v>42745.748124999998</v>
      </c>
      <c r="X29" s="1"/>
      <c r="Y29" s="1"/>
      <c r="Z29" s="1"/>
      <c r="AC29" s="1">
        <f t="shared" si="0"/>
        <v>0.8738845979934825</v>
      </c>
    </row>
    <row r="30" spans="1:31" x14ac:dyDescent="0.25">
      <c r="X30" s="1"/>
      <c r="Y30" s="1"/>
      <c r="Z30" s="1"/>
      <c r="AC30" s="1"/>
    </row>
    <row r="31" spans="1:31" x14ac:dyDescent="0.25">
      <c r="X31" s="1"/>
      <c r="Y31" s="1"/>
      <c r="Z31" s="1"/>
      <c r="AA31" s="8"/>
      <c r="AC31" s="1"/>
      <c r="AD31" s="1" t="e">
        <f>INDEX(LINEST(U31:U35,X31:X35),1)</f>
        <v>#VALUE!</v>
      </c>
      <c r="AE31" s="1" t="e">
        <f>Z31/Y31</f>
        <v>#DIV/0!</v>
      </c>
    </row>
    <row r="32" spans="1:31" x14ac:dyDescent="0.25">
      <c r="X32" s="1"/>
      <c r="Y32" s="1"/>
      <c r="Z32" s="1"/>
      <c r="AC32" s="1"/>
      <c r="AE32" s="1" t="e">
        <f t="shared" ref="AE32:AE35" si="21">Z32/Y32</f>
        <v>#DIV/0!</v>
      </c>
    </row>
    <row r="33" spans="24:31" x14ac:dyDescent="0.25">
      <c r="X33" s="1"/>
      <c r="Y33" s="1"/>
      <c r="Z33" s="1"/>
      <c r="AC33" s="1"/>
      <c r="AE33" s="1" t="e">
        <f t="shared" si="21"/>
        <v>#DIV/0!</v>
      </c>
    </row>
    <row r="34" spans="24:31" x14ac:dyDescent="0.25">
      <c r="X34" s="1"/>
      <c r="Y34" s="1"/>
      <c r="Z34" s="1"/>
      <c r="AC34" s="1"/>
      <c r="AE34" s="1" t="e">
        <f t="shared" si="21"/>
        <v>#DIV/0!</v>
      </c>
    </row>
    <row r="35" spans="24:31" x14ac:dyDescent="0.25">
      <c r="X35" s="1"/>
      <c r="Y35" s="1"/>
      <c r="Z35" s="1"/>
      <c r="AC35" s="1"/>
      <c r="AE35" s="1" t="e">
        <f t="shared" si="21"/>
        <v>#DIV/0!</v>
      </c>
    </row>
    <row r="36" spans="24:31" x14ac:dyDescent="0.25">
      <c r="X36" s="1"/>
      <c r="Y36" s="1"/>
      <c r="AC36" s="1"/>
    </row>
    <row r="37" spans="24:31" x14ac:dyDescent="0.25">
      <c r="X37" s="1"/>
      <c r="Y37" s="1"/>
      <c r="AC37" s="1"/>
    </row>
    <row r="38" spans="24:31" x14ac:dyDescent="0.25">
      <c r="X38" s="1"/>
      <c r="Y38" s="1"/>
      <c r="Z38" s="1"/>
      <c r="AA38" s="8"/>
      <c r="AC38" s="1"/>
      <c r="AD38" s="1" t="e">
        <f>INDEX(LINEST(U38:U42,X38:X42),1)</f>
        <v>#VALUE!</v>
      </c>
      <c r="AE38" s="1" t="e">
        <f>Z38/Y38</f>
        <v>#DIV/0!</v>
      </c>
    </row>
    <row r="39" spans="24:31" x14ac:dyDescent="0.25">
      <c r="X39" s="1"/>
      <c r="Y39" s="1"/>
      <c r="Z39" s="1"/>
      <c r="AC39" s="1"/>
      <c r="AE39" s="1" t="e">
        <f t="shared" ref="AE39:AE42" si="22">Z39/Y39</f>
        <v>#DIV/0!</v>
      </c>
    </row>
    <row r="40" spans="24:31" x14ac:dyDescent="0.25">
      <c r="X40" s="1"/>
      <c r="Y40" s="1"/>
      <c r="Z40" s="1"/>
      <c r="AC40" s="1"/>
      <c r="AE40" s="1" t="e">
        <f t="shared" si="22"/>
        <v>#DIV/0!</v>
      </c>
    </row>
    <row r="41" spans="24:31" x14ac:dyDescent="0.25">
      <c r="X41" s="1"/>
      <c r="Y41" s="1"/>
      <c r="Z41" s="1"/>
      <c r="AC41" s="1"/>
      <c r="AE41" s="1" t="e">
        <f t="shared" si="22"/>
        <v>#DIV/0!</v>
      </c>
    </row>
    <row r="42" spans="24:31" x14ac:dyDescent="0.25">
      <c r="X42" s="1"/>
      <c r="Y42" s="1"/>
      <c r="Z42" s="1"/>
      <c r="AC42" s="1"/>
      <c r="AE42" s="1" t="e">
        <f t="shared" si="22"/>
        <v>#DIV/0!</v>
      </c>
    </row>
    <row r="43" spans="24:31" x14ac:dyDescent="0.25">
      <c r="AC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ipb3-32b-he</vt:lpstr>
      <vt:lpstr>ipb3-32b-h2</vt:lpstr>
      <vt:lpstr>ipb3-32b-he-01022017</vt:lpstr>
      <vt:lpstr>ipb3-32b-he-01042017</vt:lpstr>
      <vt:lpstr>ipb3-32b-h2-100ns</vt:lpstr>
      <vt:lpstr>ipb3-32-h2-91ns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2017-01-11T22:21:25Z</cp:lastPrinted>
  <dcterms:created xsi:type="dcterms:W3CDTF">2016-09-09T17:56:47Z</dcterms:created>
  <dcterms:modified xsi:type="dcterms:W3CDTF">2017-01-16T23:40:47Z</dcterms:modified>
</cp:coreProperties>
</file>