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5" yWindow="30" windowWidth="23355" windowHeight="12540" activeTab="1"/>
  </bookViews>
  <sheets>
    <sheet name="He-H2-D2" sheetId="10" r:id="rId1"/>
    <sheet name="ipb3-32-he-dc" sheetId="5" r:id="rId2"/>
    <sheet name="he" sheetId="6" r:id="rId3"/>
    <sheet name="h2" sheetId="3" r:id="rId4"/>
    <sheet name="0.5d2" sheetId="12" r:id="rId5"/>
    <sheet name="d2" sheetId="13" r:id="rId6"/>
  </sheets>
  <calcPr calcId="145621"/>
</workbook>
</file>

<file path=xl/calcChain.xml><?xml version="1.0" encoding="utf-8"?>
<calcChain xmlns="http://schemas.openxmlformats.org/spreadsheetml/2006/main">
  <c r="M33" i="13" l="1"/>
  <c r="L33" i="13"/>
  <c r="K33" i="13"/>
  <c r="J33" i="13"/>
  <c r="I33" i="13"/>
  <c r="L32" i="13"/>
  <c r="K32" i="13"/>
  <c r="M32" i="13" s="1"/>
  <c r="J32" i="13"/>
  <c r="I32" i="13"/>
  <c r="L31" i="13"/>
  <c r="K31" i="13"/>
  <c r="M31" i="13" s="1"/>
  <c r="J31" i="13"/>
  <c r="I31" i="13"/>
  <c r="K30" i="13"/>
  <c r="M30" i="13" s="1"/>
  <c r="J30" i="13"/>
  <c r="I30" i="13"/>
  <c r="K29" i="13"/>
  <c r="M29" i="13" s="1"/>
  <c r="J29" i="13"/>
  <c r="I29" i="13"/>
  <c r="K28" i="13"/>
  <c r="M28" i="13" s="1"/>
  <c r="J28" i="13"/>
  <c r="I28" i="13"/>
  <c r="K27" i="13"/>
  <c r="M27" i="13" s="1"/>
  <c r="J27" i="13"/>
  <c r="I27" i="13"/>
  <c r="P26" i="13"/>
  <c r="N26" i="13"/>
  <c r="L26" i="13"/>
  <c r="K26" i="13"/>
  <c r="M26" i="13" s="1"/>
  <c r="O26" i="13" s="1"/>
  <c r="J26" i="13"/>
  <c r="I26" i="13"/>
  <c r="P25" i="13"/>
  <c r="N25" i="13"/>
  <c r="M25" i="13"/>
  <c r="O25" i="13" s="1"/>
  <c r="L25" i="13"/>
  <c r="K25" i="13"/>
  <c r="J25" i="13"/>
  <c r="I25" i="13"/>
  <c r="L24" i="13"/>
  <c r="K24" i="13"/>
  <c r="M24" i="13" s="1"/>
  <c r="J24" i="13"/>
  <c r="I24" i="13"/>
  <c r="K23" i="13"/>
  <c r="M23" i="13" s="1"/>
  <c r="J23" i="13"/>
  <c r="I23" i="13"/>
  <c r="K22" i="13"/>
  <c r="M22" i="13" s="1"/>
  <c r="J22" i="13"/>
  <c r="I22" i="13"/>
  <c r="L21" i="13"/>
  <c r="K21" i="13"/>
  <c r="M21" i="13" s="1"/>
  <c r="J21" i="13"/>
  <c r="I21" i="13"/>
  <c r="L20" i="13"/>
  <c r="K20" i="13"/>
  <c r="M20" i="13" s="1"/>
  <c r="J20" i="13"/>
  <c r="I20" i="13"/>
  <c r="P19" i="13"/>
  <c r="N19" i="13"/>
  <c r="L19" i="13"/>
  <c r="K19" i="13"/>
  <c r="M19" i="13" s="1"/>
  <c r="J19" i="13"/>
  <c r="I19" i="13"/>
  <c r="P18" i="13"/>
  <c r="N18" i="13"/>
  <c r="L18" i="13"/>
  <c r="K18" i="13"/>
  <c r="M18" i="13" s="1"/>
  <c r="O18" i="13" s="1"/>
  <c r="J18" i="13"/>
  <c r="I18" i="13"/>
  <c r="L17" i="13"/>
  <c r="K17" i="13"/>
  <c r="M17" i="13" s="1"/>
  <c r="J17" i="13"/>
  <c r="I17" i="13"/>
  <c r="K16" i="13"/>
  <c r="M16" i="13" s="1"/>
  <c r="J16" i="13"/>
  <c r="I16" i="13"/>
  <c r="K15" i="13"/>
  <c r="M15" i="13" s="1"/>
  <c r="J15" i="13"/>
  <c r="I15" i="13"/>
  <c r="L14" i="13"/>
  <c r="K14" i="13"/>
  <c r="M14" i="13" s="1"/>
  <c r="J14" i="13"/>
  <c r="I14" i="13"/>
  <c r="L13" i="13"/>
  <c r="I13" i="13"/>
  <c r="J13" i="13"/>
  <c r="K13" i="13"/>
  <c r="M13" i="13" s="1"/>
  <c r="N12" i="13"/>
  <c r="P12" i="13" s="1"/>
  <c r="L12" i="13"/>
  <c r="K12" i="13"/>
  <c r="M12" i="13" s="1"/>
  <c r="J12" i="13"/>
  <c r="I12" i="13"/>
  <c r="N11" i="13"/>
  <c r="P11" i="13" s="1"/>
  <c r="L11" i="13"/>
  <c r="K11" i="13"/>
  <c r="M11" i="13" s="1"/>
  <c r="J11" i="13"/>
  <c r="I11" i="13"/>
  <c r="L10" i="13"/>
  <c r="K10" i="13"/>
  <c r="M10" i="13" s="1"/>
  <c r="J10" i="13"/>
  <c r="I10" i="13"/>
  <c r="M9" i="13"/>
  <c r="K9" i="13"/>
  <c r="J9" i="13"/>
  <c r="I9" i="13"/>
  <c r="M8" i="13"/>
  <c r="K8" i="13"/>
  <c r="J8" i="13"/>
  <c r="I8" i="13"/>
  <c r="L7" i="13"/>
  <c r="K7" i="13"/>
  <c r="M7" i="13" s="1"/>
  <c r="J7" i="13"/>
  <c r="I7" i="13"/>
  <c r="M6" i="13"/>
  <c r="L6" i="13"/>
  <c r="K6" i="13"/>
  <c r="J6" i="13"/>
  <c r="I6" i="13"/>
  <c r="N5" i="13"/>
  <c r="P5" i="13" s="1"/>
  <c r="L5" i="13"/>
  <c r="K5" i="13"/>
  <c r="M5" i="13" s="1"/>
  <c r="J5" i="13"/>
  <c r="I5" i="13"/>
  <c r="N4" i="13"/>
  <c r="P4" i="13" s="1"/>
  <c r="M4" i="13"/>
  <c r="L4" i="13"/>
  <c r="K4" i="13"/>
  <c r="J4" i="13"/>
  <c r="I4" i="13"/>
  <c r="L3" i="13"/>
  <c r="K3" i="13"/>
  <c r="M3" i="13" s="1"/>
  <c r="J3" i="13"/>
  <c r="I3" i="13"/>
  <c r="K2" i="13"/>
  <c r="M2" i="13" s="1"/>
  <c r="J2" i="13"/>
  <c r="I2" i="13"/>
  <c r="L32" i="12"/>
  <c r="L33" i="12"/>
  <c r="L31" i="12"/>
  <c r="L17" i="12"/>
  <c r="M30" i="12"/>
  <c r="M31" i="12"/>
  <c r="M32" i="12"/>
  <c r="M33" i="12"/>
  <c r="J28" i="12"/>
  <c r="K28" i="12"/>
  <c r="J29" i="12"/>
  <c r="K29" i="12"/>
  <c r="J30" i="12"/>
  <c r="K30" i="12"/>
  <c r="J31" i="12"/>
  <c r="K31" i="12"/>
  <c r="J32" i="12"/>
  <c r="K32" i="12"/>
  <c r="J33" i="12"/>
  <c r="K33" i="12"/>
  <c r="I30" i="12"/>
  <c r="I31" i="12"/>
  <c r="I32" i="12"/>
  <c r="I33" i="12"/>
  <c r="O3" i="13" l="1"/>
  <c r="O6" i="13"/>
  <c r="O12" i="13"/>
  <c r="O19" i="13"/>
  <c r="O5" i="13"/>
  <c r="O4" i="13"/>
  <c r="O11" i="13"/>
  <c r="O20" i="13"/>
  <c r="O7" i="13"/>
  <c r="O18" i="12"/>
  <c r="O3" i="12"/>
  <c r="H13" i="12"/>
  <c r="G13" i="12"/>
  <c r="F13" i="12"/>
  <c r="I29" i="12"/>
  <c r="I25" i="12"/>
  <c r="I26" i="12"/>
  <c r="I27" i="12"/>
  <c r="I28" i="12"/>
  <c r="N25" i="12" l="1"/>
  <c r="P25" i="12" s="1"/>
  <c r="L24" i="12"/>
  <c r="N11" i="12"/>
  <c r="L4" i="12"/>
  <c r="L5" i="12"/>
  <c r="L6" i="12"/>
  <c r="L7" i="12"/>
  <c r="L3" i="12"/>
  <c r="M29" i="12"/>
  <c r="M28" i="12"/>
  <c r="K27" i="12"/>
  <c r="M27" i="12" s="1"/>
  <c r="J27" i="12"/>
  <c r="N26" i="12"/>
  <c r="P26" i="12" s="1"/>
  <c r="L26" i="12"/>
  <c r="K26" i="12"/>
  <c r="M26" i="12" s="1"/>
  <c r="J26" i="12"/>
  <c r="L25" i="12"/>
  <c r="O25" i="12" s="1"/>
  <c r="K25" i="12"/>
  <c r="M25" i="12" s="1"/>
  <c r="J25" i="12"/>
  <c r="K24" i="12"/>
  <c r="M24" i="12" s="1"/>
  <c r="J24" i="12"/>
  <c r="I24" i="12"/>
  <c r="K23" i="12"/>
  <c r="M23" i="12" s="1"/>
  <c r="J23" i="12"/>
  <c r="I23" i="12"/>
  <c r="K22" i="12"/>
  <c r="M22" i="12" s="1"/>
  <c r="J22" i="12"/>
  <c r="I22" i="12"/>
  <c r="L21" i="12"/>
  <c r="K21" i="12"/>
  <c r="M21" i="12" s="1"/>
  <c r="J21" i="12"/>
  <c r="I21" i="12"/>
  <c r="L20" i="12"/>
  <c r="K20" i="12"/>
  <c r="M20" i="12" s="1"/>
  <c r="J20" i="12"/>
  <c r="I20" i="12"/>
  <c r="N19" i="12"/>
  <c r="P19" i="12" s="1"/>
  <c r="L19" i="12"/>
  <c r="K19" i="12"/>
  <c r="M19" i="12" s="1"/>
  <c r="J19" i="12"/>
  <c r="I19" i="12"/>
  <c r="N18" i="12"/>
  <c r="P18" i="12" s="1"/>
  <c r="L18" i="12"/>
  <c r="K18" i="12"/>
  <c r="M18" i="12" s="1"/>
  <c r="J18" i="12"/>
  <c r="I18" i="12"/>
  <c r="K17" i="12"/>
  <c r="M17" i="12" s="1"/>
  <c r="J17" i="12"/>
  <c r="I17" i="12"/>
  <c r="K16" i="12"/>
  <c r="M16" i="12" s="1"/>
  <c r="J16" i="12"/>
  <c r="I16" i="12"/>
  <c r="K15" i="12"/>
  <c r="M15" i="12" s="1"/>
  <c r="J15" i="12"/>
  <c r="I15" i="12"/>
  <c r="L14" i="12"/>
  <c r="K14" i="12"/>
  <c r="M14" i="12" s="1"/>
  <c r="J14" i="12"/>
  <c r="I14" i="12"/>
  <c r="L13" i="12"/>
  <c r="K13" i="12"/>
  <c r="M13" i="12" s="1"/>
  <c r="J13" i="12"/>
  <c r="I13" i="12"/>
  <c r="N12" i="12"/>
  <c r="P12" i="12" s="1"/>
  <c r="L12" i="12"/>
  <c r="K12" i="12"/>
  <c r="M12" i="12" s="1"/>
  <c r="J12" i="12"/>
  <c r="I12" i="12"/>
  <c r="P11" i="12"/>
  <c r="L11" i="12"/>
  <c r="O11" i="12" s="1"/>
  <c r="K11" i="12"/>
  <c r="M11" i="12" s="1"/>
  <c r="J11" i="12"/>
  <c r="I11" i="12"/>
  <c r="L10" i="12"/>
  <c r="K10" i="12"/>
  <c r="M10" i="12" s="1"/>
  <c r="J10" i="12"/>
  <c r="I10" i="12"/>
  <c r="K9" i="12"/>
  <c r="M9" i="12" s="1"/>
  <c r="J9" i="12"/>
  <c r="I9" i="12"/>
  <c r="K8" i="12"/>
  <c r="M8" i="12" s="1"/>
  <c r="J8" i="12"/>
  <c r="I8" i="12"/>
  <c r="K7" i="12"/>
  <c r="M7" i="12" s="1"/>
  <c r="J7" i="12"/>
  <c r="I7" i="12"/>
  <c r="K6" i="12"/>
  <c r="J6" i="12"/>
  <c r="I6" i="12"/>
  <c r="N5" i="12"/>
  <c r="P5" i="12" s="1"/>
  <c r="K5" i="12"/>
  <c r="M5" i="12" s="1"/>
  <c r="J5" i="12"/>
  <c r="I5" i="12"/>
  <c r="N4" i="12"/>
  <c r="K4" i="12"/>
  <c r="M4" i="12" s="1"/>
  <c r="J4" i="12"/>
  <c r="I4" i="12"/>
  <c r="K3" i="12"/>
  <c r="M3" i="12" s="1"/>
  <c r="J3" i="12"/>
  <c r="I3" i="12"/>
  <c r="K2" i="12"/>
  <c r="M2" i="12" s="1"/>
  <c r="J2" i="12"/>
  <c r="I2" i="12"/>
  <c r="I2" i="6"/>
  <c r="O4" i="12" l="1"/>
  <c r="O6" i="12"/>
  <c r="O26" i="12"/>
  <c r="O7" i="12"/>
  <c r="M6" i="12"/>
  <c r="O5" i="12"/>
  <c r="O20" i="12"/>
  <c r="O19" i="12"/>
  <c r="O12" i="12"/>
  <c r="P4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N42" i="3" l="1"/>
  <c r="N71" i="3" s="1"/>
  <c r="N41" i="3"/>
  <c r="N26" i="3"/>
  <c r="N25" i="3"/>
  <c r="N19" i="3"/>
  <c r="N18" i="3"/>
  <c r="N12" i="3"/>
  <c r="N57" i="3" s="1"/>
  <c r="N11" i="3"/>
  <c r="P11" i="3" s="1"/>
  <c r="N5" i="3"/>
  <c r="N50" i="3" s="1"/>
  <c r="N4" i="3"/>
  <c r="N49" i="3" s="1"/>
  <c r="B3" i="10"/>
  <c r="D2" i="10"/>
  <c r="C4" i="10"/>
  <c r="C3" i="10"/>
  <c r="A3" i="10"/>
  <c r="L99" i="3"/>
  <c r="L100" i="3"/>
  <c r="L101" i="3"/>
  <c r="L102" i="3"/>
  <c r="L98" i="3"/>
  <c r="L92" i="3"/>
  <c r="L93" i="3"/>
  <c r="L94" i="3"/>
  <c r="L95" i="3"/>
  <c r="L91" i="3"/>
  <c r="L85" i="3"/>
  <c r="L86" i="3"/>
  <c r="L87" i="3"/>
  <c r="L88" i="3"/>
  <c r="L84" i="3"/>
  <c r="L78" i="3"/>
  <c r="L79" i="3"/>
  <c r="L80" i="3"/>
  <c r="L81" i="3"/>
  <c r="L77" i="3"/>
  <c r="I76" i="3"/>
  <c r="J76" i="3"/>
  <c r="K76" i="3"/>
  <c r="M76" i="3" s="1"/>
  <c r="I77" i="3"/>
  <c r="J77" i="3"/>
  <c r="K77" i="3"/>
  <c r="M77" i="3" s="1"/>
  <c r="I78" i="3"/>
  <c r="J78" i="3"/>
  <c r="K78" i="3"/>
  <c r="M78" i="3" s="1"/>
  <c r="I79" i="3"/>
  <c r="J79" i="3"/>
  <c r="K79" i="3"/>
  <c r="M79" i="3"/>
  <c r="I80" i="3"/>
  <c r="J80" i="3"/>
  <c r="K80" i="3"/>
  <c r="M80" i="3" s="1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M84" i="3"/>
  <c r="I85" i="3"/>
  <c r="M85" i="3"/>
  <c r="I86" i="3"/>
  <c r="J86" i="3"/>
  <c r="K86" i="3"/>
  <c r="M86" i="3" s="1"/>
  <c r="I87" i="3"/>
  <c r="J87" i="3"/>
  <c r="K87" i="3"/>
  <c r="M87" i="3" s="1"/>
  <c r="I88" i="3"/>
  <c r="J88" i="3"/>
  <c r="K88" i="3"/>
  <c r="M88" i="3" s="1"/>
  <c r="I89" i="3"/>
  <c r="J89" i="3"/>
  <c r="K89" i="3"/>
  <c r="M89" i="3" s="1"/>
  <c r="I90" i="3"/>
  <c r="J90" i="3"/>
  <c r="K90" i="3"/>
  <c r="M90" i="3" s="1"/>
  <c r="I91" i="3"/>
  <c r="J91" i="3"/>
  <c r="K91" i="3"/>
  <c r="M91" i="3" s="1"/>
  <c r="I92" i="3"/>
  <c r="J92" i="3"/>
  <c r="K92" i="3"/>
  <c r="M92" i="3" s="1"/>
  <c r="I93" i="3"/>
  <c r="J93" i="3"/>
  <c r="K93" i="3"/>
  <c r="M93" i="3" s="1"/>
  <c r="I94" i="3"/>
  <c r="J94" i="3"/>
  <c r="K94" i="3"/>
  <c r="M94" i="3" s="1"/>
  <c r="I95" i="3"/>
  <c r="J95" i="3"/>
  <c r="K95" i="3"/>
  <c r="M95" i="3" s="1"/>
  <c r="I96" i="3"/>
  <c r="J96" i="3"/>
  <c r="K96" i="3"/>
  <c r="M96" i="3" s="1"/>
  <c r="I97" i="3"/>
  <c r="J97" i="3"/>
  <c r="K97" i="3"/>
  <c r="M97" i="3"/>
  <c r="I98" i="3"/>
  <c r="J98" i="3"/>
  <c r="K98" i="3"/>
  <c r="M98" i="3" s="1"/>
  <c r="I99" i="3"/>
  <c r="J99" i="3"/>
  <c r="K99" i="3"/>
  <c r="M99" i="3" s="1"/>
  <c r="I100" i="3"/>
  <c r="J100" i="3"/>
  <c r="K100" i="3"/>
  <c r="M100" i="3" s="1"/>
  <c r="I101" i="3"/>
  <c r="J101" i="3"/>
  <c r="K101" i="3"/>
  <c r="M101" i="3" s="1"/>
  <c r="I102" i="3"/>
  <c r="J102" i="3"/>
  <c r="K102" i="3"/>
  <c r="M102" i="3" s="1"/>
  <c r="I103" i="3"/>
  <c r="J103" i="3"/>
  <c r="K103" i="3"/>
  <c r="M103" i="3" s="1"/>
  <c r="N64" i="3" l="1"/>
  <c r="N70" i="3"/>
  <c r="P19" i="3"/>
  <c r="P25" i="3"/>
  <c r="P12" i="3"/>
  <c r="P18" i="3"/>
  <c r="P26" i="3"/>
  <c r="P5" i="3"/>
  <c r="N56" i="3"/>
  <c r="Q20" i="6" l="1"/>
  <c r="Q10" i="6"/>
  <c r="Q15" i="6"/>
  <c r="Q5" i="6"/>
  <c r="D4" i="10" s="1"/>
  <c r="N63" i="3"/>
  <c r="P4" i="3"/>
  <c r="M28" i="3"/>
  <c r="M46" i="3"/>
  <c r="I71" i="3"/>
  <c r="J71" i="3"/>
  <c r="K71" i="3"/>
  <c r="M71" i="3" s="1"/>
  <c r="L71" i="3"/>
  <c r="O71" i="3" s="1"/>
  <c r="I72" i="3"/>
  <c r="J72" i="3"/>
  <c r="K72" i="3"/>
  <c r="M72" i="3" s="1"/>
  <c r="L72" i="3"/>
  <c r="O72" i="3" s="1"/>
  <c r="I73" i="3"/>
  <c r="J73" i="3"/>
  <c r="K73" i="3"/>
  <c r="M73" i="3" s="1"/>
  <c r="L73" i="3"/>
  <c r="I74" i="3"/>
  <c r="J74" i="3"/>
  <c r="K74" i="3"/>
  <c r="M74" i="3" s="1"/>
  <c r="L74" i="3"/>
  <c r="L70" i="3" l="1"/>
  <c r="L69" i="3"/>
  <c r="L63" i="3"/>
  <c r="O63" i="3" s="1"/>
  <c r="L64" i="3"/>
  <c r="L65" i="3"/>
  <c r="L66" i="3"/>
  <c r="L62" i="3"/>
  <c r="L56" i="3"/>
  <c r="L57" i="3"/>
  <c r="L58" i="3"/>
  <c r="L59" i="3"/>
  <c r="L55" i="3"/>
  <c r="L49" i="3"/>
  <c r="O49" i="3" s="1"/>
  <c r="L51" i="3"/>
  <c r="L52" i="3"/>
  <c r="L50" i="3"/>
  <c r="K49" i="3"/>
  <c r="M49" i="3" s="1"/>
  <c r="I47" i="3"/>
  <c r="I63" i="3"/>
  <c r="J63" i="3"/>
  <c r="K63" i="3"/>
  <c r="M63" i="3" s="1"/>
  <c r="I64" i="3"/>
  <c r="J64" i="3"/>
  <c r="K64" i="3"/>
  <c r="M64" i="3" s="1"/>
  <c r="I65" i="3"/>
  <c r="J65" i="3"/>
  <c r="K65" i="3"/>
  <c r="M65" i="3" s="1"/>
  <c r="I66" i="3"/>
  <c r="J66" i="3"/>
  <c r="K66" i="3"/>
  <c r="M66" i="3" s="1"/>
  <c r="I67" i="3"/>
  <c r="J67" i="3"/>
  <c r="K67" i="3"/>
  <c r="M67" i="3" s="1"/>
  <c r="I68" i="3"/>
  <c r="J68" i="3"/>
  <c r="K68" i="3"/>
  <c r="M68" i="3" s="1"/>
  <c r="I69" i="3"/>
  <c r="J69" i="3"/>
  <c r="K69" i="3"/>
  <c r="M69" i="3" s="1"/>
  <c r="I70" i="3"/>
  <c r="J70" i="3"/>
  <c r="K70" i="3"/>
  <c r="M70" i="3" s="1"/>
  <c r="K62" i="3"/>
  <c r="M62" i="3" s="1"/>
  <c r="J62" i="3"/>
  <c r="I62" i="3"/>
  <c r="K61" i="3"/>
  <c r="M61" i="3" s="1"/>
  <c r="J61" i="3"/>
  <c r="I61" i="3"/>
  <c r="K60" i="3"/>
  <c r="M60" i="3" s="1"/>
  <c r="J60" i="3"/>
  <c r="I60" i="3"/>
  <c r="K59" i="3"/>
  <c r="M59" i="3" s="1"/>
  <c r="J59" i="3"/>
  <c r="I59" i="3"/>
  <c r="K58" i="3"/>
  <c r="M58" i="3" s="1"/>
  <c r="J58" i="3"/>
  <c r="I58" i="3"/>
  <c r="K57" i="3"/>
  <c r="M57" i="3" s="1"/>
  <c r="J57" i="3"/>
  <c r="I57" i="3"/>
  <c r="K56" i="3"/>
  <c r="M56" i="3" s="1"/>
  <c r="J56" i="3"/>
  <c r="I56" i="3"/>
  <c r="K55" i="3"/>
  <c r="M55" i="3" s="1"/>
  <c r="J55" i="3"/>
  <c r="I55" i="3"/>
  <c r="K54" i="3"/>
  <c r="M54" i="3" s="1"/>
  <c r="J54" i="3"/>
  <c r="I54" i="3"/>
  <c r="K53" i="3"/>
  <c r="M53" i="3" s="1"/>
  <c r="J53" i="3"/>
  <c r="I53" i="3"/>
  <c r="K52" i="3"/>
  <c r="M52" i="3" s="1"/>
  <c r="J52" i="3"/>
  <c r="I52" i="3"/>
  <c r="K51" i="3"/>
  <c r="M51" i="3" s="1"/>
  <c r="J51" i="3"/>
  <c r="I51" i="3"/>
  <c r="K50" i="3"/>
  <c r="M50" i="3" s="1"/>
  <c r="J50" i="3"/>
  <c r="I50" i="3"/>
  <c r="J49" i="3"/>
  <c r="I49" i="3"/>
  <c r="K48" i="3"/>
  <c r="J48" i="3"/>
  <c r="I48" i="3"/>
  <c r="K47" i="3"/>
  <c r="M47" i="3" s="1"/>
  <c r="J47" i="3"/>
  <c r="O50" i="3" l="1"/>
  <c r="O56" i="3"/>
  <c r="O51" i="3"/>
  <c r="O65" i="3"/>
  <c r="O64" i="3"/>
  <c r="O58" i="3"/>
  <c r="O57" i="3"/>
  <c r="O70" i="3"/>
  <c r="N16" i="5"/>
  <c r="N9" i="5"/>
  <c r="K10" i="6"/>
  <c r="N20" i="6"/>
  <c r="M20" i="6"/>
  <c r="P20" i="6" s="1"/>
  <c r="Q19" i="6"/>
  <c r="N19" i="6"/>
  <c r="L19" i="6"/>
  <c r="M19" i="6"/>
  <c r="K19" i="6" s="1"/>
  <c r="N15" i="6"/>
  <c r="M15" i="6"/>
  <c r="K15" i="6" s="1"/>
  <c r="Q14" i="6"/>
  <c r="N14" i="6"/>
  <c r="L14" i="6"/>
  <c r="M14" i="6"/>
  <c r="K14" i="6" s="1"/>
  <c r="N10" i="6"/>
  <c r="M10" i="6"/>
  <c r="P10" i="6" s="1"/>
  <c r="Q9" i="6"/>
  <c r="N9" i="6"/>
  <c r="L9" i="6"/>
  <c r="M9" i="6"/>
  <c r="P9" i="6" s="1"/>
  <c r="N5" i="6"/>
  <c r="M5" i="6"/>
  <c r="K5" i="6" s="1"/>
  <c r="Q4" i="6"/>
  <c r="D3" i="10" s="1"/>
  <c r="N4" i="6"/>
  <c r="L4" i="6"/>
  <c r="M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P14" i="6" l="1"/>
  <c r="P19" i="6"/>
  <c r="P5" i="6"/>
  <c r="K20" i="6"/>
  <c r="P4" i="6"/>
  <c r="P15" i="6"/>
  <c r="K4" i="6"/>
  <c r="K9" i="6"/>
  <c r="O16" i="5"/>
  <c r="O8" i="5"/>
  <c r="O12" i="5"/>
  <c r="O6" i="5"/>
  <c r="K5" i="5"/>
  <c r="N5" i="5"/>
  <c r="N8" i="5"/>
  <c r="F5" i="5"/>
  <c r="K4" i="5" l="1"/>
  <c r="O4" i="5"/>
  <c r="L41" i="3" l="1"/>
  <c r="L42" i="3"/>
  <c r="L43" i="3"/>
  <c r="L44" i="3"/>
  <c r="L40" i="3"/>
  <c r="L33" i="3"/>
  <c r="L34" i="3"/>
  <c r="L35" i="3"/>
  <c r="L32" i="3"/>
  <c r="K45" i="3"/>
  <c r="M45" i="3" s="1"/>
  <c r="J45" i="3"/>
  <c r="I45" i="3"/>
  <c r="K44" i="3"/>
  <c r="M44" i="3" s="1"/>
  <c r="J44" i="3"/>
  <c r="I44" i="3"/>
  <c r="K43" i="3"/>
  <c r="M43" i="3" s="1"/>
  <c r="J43" i="3"/>
  <c r="I43" i="3"/>
  <c r="K42" i="3"/>
  <c r="M42" i="3" s="1"/>
  <c r="J42" i="3"/>
  <c r="I42" i="3"/>
  <c r="K41" i="3"/>
  <c r="M41" i="3" s="1"/>
  <c r="J41" i="3"/>
  <c r="I41" i="3"/>
  <c r="K40" i="3"/>
  <c r="M40" i="3" s="1"/>
  <c r="J40" i="3"/>
  <c r="I40" i="3"/>
  <c r="K39" i="3"/>
  <c r="M39" i="3" s="1"/>
  <c r="J39" i="3"/>
  <c r="I39" i="3"/>
  <c r="K38" i="3"/>
  <c r="M38" i="3" s="1"/>
  <c r="J38" i="3"/>
  <c r="I38" i="3"/>
  <c r="K37" i="3"/>
  <c r="M37" i="3" s="1"/>
  <c r="J37" i="3"/>
  <c r="I37" i="3"/>
  <c r="K36" i="3"/>
  <c r="M36" i="3" s="1"/>
  <c r="J36" i="3"/>
  <c r="I36" i="3"/>
  <c r="K35" i="3"/>
  <c r="M35" i="3" s="1"/>
  <c r="J35" i="3"/>
  <c r="I35" i="3"/>
  <c r="K34" i="3"/>
  <c r="M34" i="3" s="1"/>
  <c r="J34" i="3"/>
  <c r="I34" i="3"/>
  <c r="K33" i="3"/>
  <c r="M33" i="3" s="1"/>
  <c r="J33" i="3"/>
  <c r="I33" i="3"/>
  <c r="K32" i="3"/>
  <c r="M32" i="3" s="1"/>
  <c r="J32" i="3"/>
  <c r="I32" i="3"/>
  <c r="K31" i="3"/>
  <c r="M31" i="3" s="1"/>
  <c r="J31" i="3"/>
  <c r="I31" i="3"/>
  <c r="K30" i="3"/>
  <c r="M30" i="3" s="1"/>
  <c r="J30" i="3"/>
  <c r="I30" i="3"/>
  <c r="K29" i="3"/>
  <c r="M29" i="3" s="1"/>
  <c r="J29" i="3"/>
  <c r="I29" i="3"/>
  <c r="K27" i="3"/>
  <c r="M27" i="3" s="1"/>
  <c r="J27" i="3"/>
  <c r="I27" i="3"/>
  <c r="L26" i="3"/>
  <c r="O26" i="3" s="1"/>
  <c r="K26" i="3"/>
  <c r="M26" i="3" s="1"/>
  <c r="J26" i="3"/>
  <c r="I26" i="3"/>
  <c r="L25" i="3"/>
  <c r="O25" i="3" s="1"/>
  <c r="K25" i="3"/>
  <c r="M25" i="3" s="1"/>
  <c r="J25" i="3"/>
  <c r="I25" i="3"/>
  <c r="L24" i="3"/>
  <c r="K24" i="3"/>
  <c r="M24" i="3" s="1"/>
  <c r="J24" i="3"/>
  <c r="I24" i="3"/>
  <c r="K23" i="3"/>
  <c r="M23" i="3" s="1"/>
  <c r="J23" i="3"/>
  <c r="I23" i="3"/>
  <c r="K22" i="3"/>
  <c r="M22" i="3" s="1"/>
  <c r="J22" i="3"/>
  <c r="I22" i="3"/>
  <c r="L21" i="3"/>
  <c r="K21" i="3"/>
  <c r="M21" i="3" s="1"/>
  <c r="J21" i="3"/>
  <c r="I21" i="3"/>
  <c r="L20" i="3"/>
  <c r="K20" i="3"/>
  <c r="M20" i="3" s="1"/>
  <c r="J20" i="3"/>
  <c r="I20" i="3"/>
  <c r="L19" i="3"/>
  <c r="K19" i="3"/>
  <c r="M19" i="3" s="1"/>
  <c r="J19" i="3"/>
  <c r="I19" i="3"/>
  <c r="L18" i="3"/>
  <c r="K18" i="3"/>
  <c r="M18" i="3" s="1"/>
  <c r="J18" i="3"/>
  <c r="I18" i="3"/>
  <c r="L17" i="3"/>
  <c r="K17" i="3"/>
  <c r="M17" i="3" s="1"/>
  <c r="J17" i="3"/>
  <c r="I17" i="3"/>
  <c r="K16" i="3"/>
  <c r="M16" i="3" s="1"/>
  <c r="J16" i="3"/>
  <c r="I16" i="3"/>
  <c r="K15" i="3"/>
  <c r="M15" i="3" s="1"/>
  <c r="J15" i="3"/>
  <c r="I15" i="3"/>
  <c r="L14" i="3"/>
  <c r="K14" i="3"/>
  <c r="M14" i="3" s="1"/>
  <c r="J14" i="3"/>
  <c r="I14" i="3"/>
  <c r="L13" i="3"/>
  <c r="K13" i="3"/>
  <c r="M13" i="3" s="1"/>
  <c r="J13" i="3"/>
  <c r="I13" i="3"/>
  <c r="L12" i="3"/>
  <c r="O12" i="3" s="1"/>
  <c r="K12" i="3"/>
  <c r="M12" i="3" s="1"/>
  <c r="J12" i="3"/>
  <c r="I12" i="3"/>
  <c r="L11" i="3"/>
  <c r="O11" i="3" s="1"/>
  <c r="K11" i="3"/>
  <c r="M11" i="3" s="1"/>
  <c r="J11" i="3"/>
  <c r="I11" i="3"/>
  <c r="L10" i="3"/>
  <c r="K10" i="3"/>
  <c r="M10" i="3" s="1"/>
  <c r="J10" i="3"/>
  <c r="I10" i="3"/>
  <c r="K9" i="3"/>
  <c r="M9" i="3" s="1"/>
  <c r="J9" i="3"/>
  <c r="I9" i="3"/>
  <c r="K8" i="3"/>
  <c r="M8" i="3" s="1"/>
  <c r="J8" i="3"/>
  <c r="I8" i="3"/>
  <c r="K7" i="3"/>
  <c r="M7" i="3" s="1"/>
  <c r="J7" i="3"/>
  <c r="I7" i="3"/>
  <c r="K6" i="3"/>
  <c r="M6" i="3" s="1"/>
  <c r="J6" i="3"/>
  <c r="I6" i="3"/>
  <c r="K5" i="3"/>
  <c r="M5" i="3" s="1"/>
  <c r="J5" i="3"/>
  <c r="I5" i="3"/>
  <c r="K4" i="3"/>
  <c r="M4" i="3" s="1"/>
  <c r="J4" i="3"/>
  <c r="I4" i="3"/>
  <c r="K3" i="3"/>
  <c r="J3" i="3"/>
  <c r="I3" i="3"/>
  <c r="K2" i="3"/>
  <c r="M2" i="3" s="1"/>
  <c r="J2" i="3"/>
  <c r="I2" i="3"/>
  <c r="O4" i="3" l="1"/>
  <c r="O7" i="3"/>
  <c r="O20" i="3"/>
  <c r="O43" i="3"/>
  <c r="O19" i="3"/>
  <c r="O42" i="3"/>
  <c r="O5" i="3"/>
  <c r="O6" i="3"/>
  <c r="O32" i="3"/>
  <c r="O41" i="3"/>
  <c r="O35" i="3"/>
  <c r="O34" i="3"/>
  <c r="O18" i="3"/>
  <c r="O33" i="3"/>
  <c r="I10" i="5" l="1"/>
  <c r="N10" i="5"/>
  <c r="N12" i="5"/>
  <c r="N7" i="5"/>
  <c r="N14" i="5"/>
  <c r="N11" i="5"/>
  <c r="N4" i="5"/>
  <c r="N15" i="5"/>
  <c r="N13" i="5"/>
</calcChain>
</file>

<file path=xl/sharedStrings.xml><?xml version="1.0" encoding="utf-8"?>
<sst xmlns="http://schemas.openxmlformats.org/spreadsheetml/2006/main" count="227" uniqueCount="72">
  <si>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</si>
  <si>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</si>
  <si>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</si>
  <si>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</si>
  <si>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</si>
  <si>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</si>
  <si>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</si>
  <si>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</si>
  <si>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</si>
  <si>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</si>
  <si>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</si>
  <si>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</si>
  <si>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</si>
  <si>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</si>
  <si>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</si>
  <si>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</si>
  <si>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</si>
  <si>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</si>
  <si>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</si>
  <si>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</si>
  <si>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</si>
  <si>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</si>
  <si>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</si>
  <si>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</si>
  <si>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</si>
  <si>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</si>
  <si>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</si>
  <si>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</si>
  <si>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</si>
  <si>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</si>
  <si>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</si>
  <si>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</si>
  <si>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</si>
  <si>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</si>
  <si>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</si>
  <si>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</si>
  <si>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</si>
  <si>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</si>
  <si>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</si>
  <si>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</si>
  <si>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</si>
  <si>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</si>
  <si>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</si>
  <si>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</si>
  <si>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</si>
  <si>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</si>
  <si>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</si>
  <si>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</si>
  <si>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</si>
  <si>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</si>
  <si>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</si>
  <si>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</si>
  <si>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</si>
  <si>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</si>
  <si>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</si>
  <si>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</si>
  <si>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</si>
  <si>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</si>
  <si>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</si>
  <si>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COP of(V1-V2)</t>
  </si>
  <si>
    <t>Core impedence (ohm)</t>
  </si>
  <si>
    <t>h2-12212016</t>
  </si>
  <si>
    <t>h2-12222016</t>
  </si>
  <si>
    <t>(V1-V2)^2</t>
  </si>
  <si>
    <t>h2-12242016</t>
  </si>
  <si>
    <t>Q-pulse len(ns)</t>
  </si>
  <si>
    <t>core temp</t>
  </si>
  <si>
    <t>InnerTemp</t>
  </si>
  <si>
    <t>He</t>
  </si>
  <si>
    <t>H2</t>
  </si>
  <si>
    <t>50%H2 %50 D2</t>
  </si>
  <si>
    <t>He-H2-D2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</si>
</sst>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34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2" fontId="14" fillId="33" borderId="0" xfId="0" applyNumberFormat="1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4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4" borderId="0" xfId="42" applyNumberFormat="1" applyFill="1"/>
    <xf numFmtId="2" fontId="20" fillId="34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  <xf numFmtId="2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4" fillId="0" borderId="0" xfId="0" applyFont="1"/>
    <xf numFmtId="1" fontId="14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1840"/>
        <c:axId val="261092416"/>
      </c:scatterChart>
      <c:valAx>
        <c:axId val="261091840"/>
        <c:scaling>
          <c:orientation val="minMax"/>
          <c:max val="30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092416"/>
        <c:crosses val="autoZero"/>
        <c:crossBetween val="midCat"/>
      </c:valAx>
      <c:valAx>
        <c:axId val="261092416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109184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4043894729493789"/>
          <c:y val="5.1183902012248456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07040"/>
        <c:axId val="348266496"/>
      </c:scatterChart>
      <c:valAx>
        <c:axId val="347807040"/>
        <c:scaling>
          <c:orientation val="minMax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348266496"/>
        <c:crosses val="autoZero"/>
        <c:crossBetween val="midCat"/>
      </c:valAx>
      <c:valAx>
        <c:axId val="348266496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80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5520"/>
        <c:axId val="354557248"/>
      </c:scatterChart>
      <c:valAx>
        <c:axId val="35455552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557248"/>
        <c:crosses val="autoZero"/>
        <c:crossBetween val="midCat"/>
      </c:valAx>
      <c:valAx>
        <c:axId val="35455724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45555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51488"/>
        <c:axId val="354553792"/>
      </c:scatterChart>
      <c:valAx>
        <c:axId val="35455148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4553792"/>
        <c:crosses val="autoZero"/>
        <c:crossBetween val="midCat"/>
      </c:valAx>
      <c:valAx>
        <c:axId val="3545537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4551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72832"/>
        <c:axId val="348273408"/>
      </c:scatterChart>
      <c:valAx>
        <c:axId val="34827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48273408"/>
        <c:crosses val="autoZero"/>
        <c:crossBetween val="midCat"/>
      </c:valAx>
      <c:valAx>
        <c:axId val="3482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2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1136"/>
        <c:axId val="348611712"/>
      </c:scatterChart>
      <c:valAx>
        <c:axId val="3486111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48611712"/>
        <c:crosses val="autoZero"/>
        <c:crossBetween val="midCat"/>
      </c:valAx>
      <c:valAx>
        <c:axId val="34861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61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4016"/>
        <c:axId val="348614592"/>
      </c:scatterChart>
      <c:valAx>
        <c:axId val="348614016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614592"/>
        <c:crosses val="autoZero"/>
        <c:crossBetween val="midCat"/>
      </c:valAx>
      <c:valAx>
        <c:axId val="34861459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61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6896"/>
        <c:axId val="348617472"/>
      </c:scatterChart>
      <c:valAx>
        <c:axId val="348616896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617472"/>
        <c:crosses val="autoZero"/>
        <c:crossBetween val="midCat"/>
      </c:valAx>
      <c:valAx>
        <c:axId val="34861747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6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46464"/>
        <c:axId val="348047040"/>
      </c:scatterChart>
      <c:valAx>
        <c:axId val="348046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8047040"/>
        <c:crosses val="autoZero"/>
        <c:crossBetween val="midCat"/>
      </c:valAx>
      <c:valAx>
        <c:axId val="34804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046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'h2'!$M$69:$M$71</c:f>
              <c:numCache>
                <c:formatCode>0.00</c:formatCode>
                <c:ptCount val="3"/>
                <c:pt idx="0">
                  <c:v>0.37534399417257425</c:v>
                </c:pt>
                <c:pt idx="1">
                  <c:v>0.64418458337844831</c:v>
                </c:pt>
                <c:pt idx="2">
                  <c:v>0.90292112842606487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49344"/>
        <c:axId val="348049920"/>
      </c:scatterChart>
      <c:valAx>
        <c:axId val="34804934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049920"/>
        <c:crosses val="autoZero"/>
        <c:crossBetween val="midCat"/>
      </c:valAx>
      <c:valAx>
        <c:axId val="34804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8049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52224"/>
        <c:axId val="348052800"/>
      </c:scatterChart>
      <c:valAx>
        <c:axId val="34805222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052800"/>
        <c:crosses val="autoZero"/>
        <c:crossBetween val="midCat"/>
      </c:valAx>
      <c:valAx>
        <c:axId val="348052800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0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4720"/>
        <c:axId val="346472448"/>
      </c:scatterChart>
      <c:valAx>
        <c:axId val="26109472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472448"/>
        <c:crosses val="autoZero"/>
        <c:crossBetween val="midCat"/>
      </c:valAx>
      <c:valAx>
        <c:axId val="346472448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10947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1728"/>
        <c:axId val="348162304"/>
      </c:scatterChart>
      <c:valAx>
        <c:axId val="3481617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8162304"/>
        <c:crosses val="autoZero"/>
        <c:crossBetween val="midCat"/>
      </c:valAx>
      <c:valAx>
        <c:axId val="34816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816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4608"/>
        <c:axId val="348165184"/>
      </c:scatterChart>
      <c:valAx>
        <c:axId val="34816460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8165184"/>
        <c:crosses val="autoZero"/>
        <c:crossBetween val="midCat"/>
      </c:valAx>
      <c:valAx>
        <c:axId val="34816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4816460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'0.5d2'!$A$3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'0.5d2'!$C$10:$C$12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'0.5d2'!$C$17:$C$19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'0.5d2'!$A$24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'0.5d2'!$C$31:$C$33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67488"/>
        <c:axId val="349478912"/>
      </c:scatterChart>
      <c:valAx>
        <c:axId val="34816748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478912"/>
        <c:crosses val="autoZero"/>
        <c:crossBetween val="midCat"/>
      </c:valAx>
      <c:valAx>
        <c:axId val="34947891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81674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'0.5d2'!$A$2:$A$33</c:f>
              <c:numCache>
                <c:formatCode>0</c:formatCode>
                <c:ptCount val="32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  <c:pt idx="23">
                  <c:v>300.00070713793099</c:v>
                </c:pt>
                <c:pt idx="24">
                  <c:v>300.00093451724098</c:v>
                </c:pt>
                <c:pt idx="25">
                  <c:v>300.00087672413798</c:v>
                </c:pt>
                <c:pt idx="26">
                  <c:v>299.99982637930998</c:v>
                </c:pt>
                <c:pt idx="27">
                  <c:v>299.99572337930999</c:v>
                </c:pt>
                <c:pt idx="28">
                  <c:v>349.99822155172399</c:v>
                </c:pt>
                <c:pt idx="29">
                  <c:v>349.99860568965499</c:v>
                </c:pt>
                <c:pt idx="30">
                  <c:v>349.99969379310301</c:v>
                </c:pt>
                <c:pt idx="31">
                  <c:v>350.00048931034502</c:v>
                </c:pt>
              </c:numCache>
            </c:numRef>
          </c:xVal>
          <c:yVal>
            <c:numRef>
              <c:f>'0.5d2'!$I$2:$I$33</c:f>
              <c:numCache>
                <c:formatCode>0.00</c:formatCode>
                <c:ptCount val="32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  <c:pt idx="23">
                  <c:v>37.324433448276011</c:v>
                </c:pt>
                <c:pt idx="24">
                  <c:v>37.394370310343959</c:v>
                </c:pt>
                <c:pt idx="25">
                  <c:v>37.286167689654974</c:v>
                </c:pt>
                <c:pt idx="26">
                  <c:v>37.135941103447976</c:v>
                </c:pt>
                <c:pt idx="27">
                  <c:v>37.552222034481986</c:v>
                </c:pt>
                <c:pt idx="28">
                  <c:v>40.795376413793008</c:v>
                </c:pt>
                <c:pt idx="29">
                  <c:v>39.862043724138005</c:v>
                </c:pt>
                <c:pt idx="30">
                  <c:v>39.761534551724026</c:v>
                </c:pt>
                <c:pt idx="31">
                  <c:v>39.698803206897026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81216"/>
        <c:axId val="349481792"/>
      </c:scatterChart>
      <c:valAx>
        <c:axId val="349481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49481792"/>
        <c:crosses val="autoZero"/>
        <c:crossBetween val="midCat"/>
      </c:valAx>
      <c:valAx>
        <c:axId val="349481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94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0.12089725631144518</c:v>
                </c:pt>
                <c:pt idx="1">
                  <c:v>0.21453865120730173</c:v>
                </c:pt>
                <c:pt idx="2">
                  <c:v>0.30900249772689697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0.43745000561379638</c:v>
                </c:pt>
                <c:pt idx="1">
                  <c:v>0.29996256083158734</c:v>
                </c:pt>
                <c:pt idx="2">
                  <c:v>0.17206321663225188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0.63936214521533408</c:v>
                </c:pt>
                <c:pt idx="1">
                  <c:v>0.45341526851447356</c:v>
                </c:pt>
                <c:pt idx="2">
                  <c:v>0.26954912559455757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0.36644707781542107</c:v>
                </c:pt>
                <c:pt idx="1">
                  <c:v>0.61839035888399863</c:v>
                </c:pt>
                <c:pt idx="2">
                  <c:v>0.91499548894677907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'd2'!$M$31:$M$33</c:f>
              <c:numCache>
                <c:formatCode>0.00</c:formatCode>
                <c:ptCount val="3"/>
                <c:pt idx="0">
                  <c:v>0.34726185064603238</c:v>
                </c:pt>
                <c:pt idx="1">
                  <c:v>0.45129480824504536</c:v>
                </c:pt>
                <c:pt idx="2">
                  <c:v>0.55142715611097592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58400"/>
        <c:axId val="220558976"/>
      </c:scatterChart>
      <c:valAx>
        <c:axId val="22055840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558976"/>
        <c:crosses val="autoZero"/>
        <c:crossBetween val="midCat"/>
      </c:valAx>
      <c:valAx>
        <c:axId val="22055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20558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-4.9222957586206899</c:v>
                </c:pt>
                <c:pt idx="1">
                  <c:v>-7.6096762413793204</c:v>
                </c:pt>
                <c:pt idx="2">
                  <c:v>-8.7172484827586487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'd2'!$A$10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1.6427505862069012</c:v>
                </c:pt>
                <c:pt idx="1">
                  <c:v>2.2014766896550988</c:v>
                </c:pt>
                <c:pt idx="2">
                  <c:v>2.4691822068965017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2.0713267241380002</c:v>
                </c:pt>
                <c:pt idx="1">
                  <c:v>2.7286612413792994</c:v>
                </c:pt>
                <c:pt idx="2">
                  <c:v>3.0284116206896989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2.4942336551723976</c:v>
                </c:pt>
                <c:pt idx="1">
                  <c:v>3.1726581379309984</c:v>
                </c:pt>
                <c:pt idx="2">
                  <c:v>3.4289485172412952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'd2'!$A$30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'd2'!$C$31:$C$33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'd2'!$L$31:$L$33</c:f>
              <c:numCache>
                <c:formatCode>0.00</c:formatCode>
                <c:ptCount val="3"/>
                <c:pt idx="0">
                  <c:v>2.1991520344827009</c:v>
                </c:pt>
                <c:pt idx="1">
                  <c:v>2.4035755862068982</c:v>
                </c:pt>
                <c:pt idx="2">
                  <c:v>2.4052096551723992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6976"/>
        <c:axId val="136807552"/>
      </c:scatterChart>
      <c:valAx>
        <c:axId val="13680697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07552"/>
        <c:crosses val="autoZero"/>
        <c:crossBetween val="midCat"/>
      </c:valAx>
      <c:valAx>
        <c:axId val="13680755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5.7993172386978128E-4"/>
              <c:y val="4.886327166013147E-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36806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'd2'!$A$2:$A$33</c:f>
              <c:numCache>
                <c:formatCode>0</c:formatCode>
                <c:ptCount val="32"/>
                <c:pt idx="0">
                  <c:v>149.82353889655201</c:v>
                </c:pt>
                <c:pt idx="1">
                  <c:v>149.94936972413799</c:v>
                </c:pt>
                <c:pt idx="2">
                  <c:v>149.982915931034</c:v>
                </c:pt>
                <c:pt idx="3">
                  <c:v>149.99876196551699</c:v>
                </c:pt>
                <c:pt idx="4">
                  <c:v>150.00012262069001</c:v>
                </c:pt>
                <c:pt idx="5">
                  <c:v>149.99923120689701</c:v>
                </c:pt>
                <c:pt idx="6">
                  <c:v>149.99488048275899</c:v>
                </c:pt>
                <c:pt idx="7">
                  <c:v>200.00016310344799</c:v>
                </c:pt>
                <c:pt idx="8">
                  <c:v>200.00474441379299</c:v>
                </c:pt>
                <c:pt idx="9">
                  <c:v>200.00246506896599</c:v>
                </c:pt>
                <c:pt idx="10">
                  <c:v>200.00013365517199</c:v>
                </c:pt>
                <c:pt idx="11">
                  <c:v>200.00018682758599</c:v>
                </c:pt>
                <c:pt idx="12">
                  <c:v>199.99962955172401</c:v>
                </c:pt>
                <c:pt idx="13">
                  <c:v>199.994150724138</c:v>
                </c:pt>
                <c:pt idx="14">
                  <c:v>250.00096924137901</c:v>
                </c:pt>
                <c:pt idx="15">
                  <c:v>250.00672186206901</c:v>
                </c:pt>
                <c:pt idx="16">
                  <c:v>250.000803034483</c:v>
                </c:pt>
                <c:pt idx="17">
                  <c:v>250.00049041379299</c:v>
                </c:pt>
                <c:pt idx="18">
                  <c:v>250.00201465517199</c:v>
                </c:pt>
                <c:pt idx="19">
                  <c:v>250.00031413793101</c:v>
                </c:pt>
                <c:pt idx="20">
                  <c:v>249.992466896552</c:v>
                </c:pt>
                <c:pt idx="21">
                  <c:v>299.99781220689698</c:v>
                </c:pt>
                <c:pt idx="22">
                  <c:v>300.00041041379302</c:v>
                </c:pt>
                <c:pt idx="23">
                  <c:v>299.99958434482801</c:v>
                </c:pt>
                <c:pt idx="24">
                  <c:v>300.00093451724098</c:v>
                </c:pt>
                <c:pt idx="25">
                  <c:v>300.00087672413798</c:v>
                </c:pt>
                <c:pt idx="26">
                  <c:v>299.99982637930998</c:v>
                </c:pt>
                <c:pt idx="27">
                  <c:v>299.99572337930999</c:v>
                </c:pt>
                <c:pt idx="28">
                  <c:v>349.99822155172399</c:v>
                </c:pt>
                <c:pt idx="29">
                  <c:v>349.99860568965499</c:v>
                </c:pt>
                <c:pt idx="30">
                  <c:v>349.99969379310301</c:v>
                </c:pt>
                <c:pt idx="31">
                  <c:v>350.00048931034502</c:v>
                </c:pt>
              </c:numCache>
            </c:numRef>
          </c:xVal>
          <c:yVal>
            <c:numRef>
              <c:f>'d2'!$I$2:$I$33</c:f>
              <c:numCache>
                <c:formatCode>0.00</c:formatCode>
                <c:ptCount val="32"/>
                <c:pt idx="0">
                  <c:v>5.2967870344830033</c:v>
                </c:pt>
                <c:pt idx="1">
                  <c:v>17.441433586206983</c:v>
                </c:pt>
                <c:pt idx="2">
                  <c:v>21.190850103448014</c:v>
                </c:pt>
                <c:pt idx="3">
                  <c:v>22.354602689654996</c:v>
                </c:pt>
                <c:pt idx="4">
                  <c:v>22.401535482759002</c:v>
                </c:pt>
                <c:pt idx="5">
                  <c:v>22.442399896552004</c:v>
                </c:pt>
                <c:pt idx="6">
                  <c:v>22.91582655172499</c:v>
                </c:pt>
                <c:pt idx="7">
                  <c:v>29.151183586206997</c:v>
                </c:pt>
                <c:pt idx="8">
                  <c:v>28.515341862068993</c:v>
                </c:pt>
                <c:pt idx="9">
                  <c:v>28.414406551724994</c:v>
                </c:pt>
                <c:pt idx="10">
                  <c:v>28.380193724137996</c:v>
                </c:pt>
                <c:pt idx="11">
                  <c:v>28.37764199999998</c:v>
                </c:pt>
                <c:pt idx="12">
                  <c:v>28.387846275862017</c:v>
                </c:pt>
                <c:pt idx="13">
                  <c:v>28.977656034483005</c:v>
                </c:pt>
                <c:pt idx="14">
                  <c:v>34.999854931034008</c:v>
                </c:pt>
                <c:pt idx="15">
                  <c:v>34.263520965517017</c:v>
                </c:pt>
                <c:pt idx="16">
                  <c:v>34.291233620690008</c:v>
                </c:pt>
                <c:pt idx="17">
                  <c:v>34.323623103448</c:v>
                </c:pt>
                <c:pt idx="18">
                  <c:v>34.28882151724099</c:v>
                </c:pt>
                <c:pt idx="19">
                  <c:v>34.232374034483001</c:v>
                </c:pt>
                <c:pt idx="20">
                  <c:v>34.905419724138</c:v>
                </c:pt>
                <c:pt idx="21">
                  <c:v>39.493423931034954</c:v>
                </c:pt>
                <c:pt idx="22">
                  <c:v>38.656684620690044</c:v>
                </c:pt>
                <c:pt idx="23">
                  <c:v>38.811175172413982</c:v>
                </c:pt>
                <c:pt idx="24">
                  <c:v>37.394370310343959</c:v>
                </c:pt>
                <c:pt idx="25">
                  <c:v>37.286167689654974</c:v>
                </c:pt>
                <c:pt idx="26">
                  <c:v>37.135941103447976</c:v>
                </c:pt>
                <c:pt idx="27">
                  <c:v>37.552222034481986</c:v>
                </c:pt>
                <c:pt idx="28">
                  <c:v>40.795376413793008</c:v>
                </c:pt>
                <c:pt idx="29">
                  <c:v>39.862043724138005</c:v>
                </c:pt>
                <c:pt idx="30">
                  <c:v>39.761534551724026</c:v>
                </c:pt>
                <c:pt idx="31">
                  <c:v>39.698803206897026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10432"/>
        <c:axId val="136811008"/>
      </c:scatterChart>
      <c:valAx>
        <c:axId val="136810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6811008"/>
        <c:crosses val="autoZero"/>
        <c:crossBetween val="midCat"/>
      </c:valAx>
      <c:valAx>
        <c:axId val="136811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8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2"/>
          <c:order val="4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'0.5d2'!$A$2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'0.5d2'!$A$12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'0.5d2'!$A$19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'0.5d2'!$M$19:$M$21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'0.5d2'!$C$24:$C$26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'0.5d2'!$M$24:$M$26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74752"/>
        <c:axId val="346475328"/>
      </c:scatterChart>
      <c:valAx>
        <c:axId val="346474752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475328"/>
        <c:crosses val="autoZero"/>
        <c:crossBetween val="midCat"/>
      </c:valAx>
      <c:valAx>
        <c:axId val="346475328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64747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78784"/>
        <c:axId val="346479360"/>
      </c:scatterChart>
      <c:valAx>
        <c:axId val="346478784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479360"/>
        <c:crosses val="autoZero"/>
        <c:crossBetween val="midCat"/>
      </c:valAx>
      <c:valAx>
        <c:axId val="346479360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64787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50144"/>
        <c:axId val="347350720"/>
      </c:scatterChart>
      <c:valAx>
        <c:axId val="347350144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7350720"/>
        <c:crosses val="autoZero"/>
        <c:crossBetween val="midCat"/>
      </c:valAx>
      <c:valAx>
        <c:axId val="347350720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0833329061407262E-2"/>
              <c:y val="6.57683289588801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735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52448"/>
        <c:axId val="347353024"/>
      </c:scatterChart>
      <c:valAx>
        <c:axId val="347352448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47353024"/>
        <c:crosses val="autoZero"/>
        <c:crossBetween val="midCat"/>
      </c:valAx>
      <c:valAx>
        <c:axId val="347353024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5776220338895487E-2"/>
              <c:y val="4.62239720034995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735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54752"/>
        <c:axId val="347355328"/>
      </c:scatterChart>
      <c:valAx>
        <c:axId val="347354752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355328"/>
        <c:crosses val="autoZero"/>
        <c:crossBetween val="midCat"/>
        <c:majorUnit val="10"/>
      </c:valAx>
      <c:valAx>
        <c:axId val="34735532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73547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3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00128"/>
        <c:axId val="347800704"/>
      </c:scatterChart>
      <c:valAx>
        <c:axId val="34780012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800704"/>
        <c:crosses val="autoZero"/>
        <c:crossBetween val="midCat"/>
      </c:valAx>
      <c:valAx>
        <c:axId val="34780070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78001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he</c:v>
          </c:tx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ser>
          <c:idx val="2"/>
          <c:order val="2"/>
          <c:tx>
            <c:v>h2</c:v>
          </c:tx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ser>
          <c:idx val="0"/>
          <c:order val="0"/>
          <c:tx>
            <c:v>d2</c:v>
          </c:tx>
          <c:marker>
            <c:symbol val="none"/>
          </c:marker>
          <c:xVal>
            <c:numRef>
              <c:f>'0.5d2'!$A$2:$A$24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'0.5d2'!$I$2:$I$24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04736"/>
        <c:axId val="347805312"/>
      </c:scatterChart>
      <c:valAx>
        <c:axId val="347804736"/>
        <c:scaling>
          <c:orientation val="minMax"/>
          <c:max val="40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347805312"/>
        <c:crosses val="autoZero"/>
        <c:crossBetween val="midCat"/>
      </c:valAx>
      <c:valAx>
        <c:axId val="347805312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78047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16</xdr:col>
      <xdr:colOff>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16</xdr:col>
      <xdr:colOff>0</xdr:colOff>
      <xdr:row>31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0</xdr:colOff>
      <xdr:row>16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609599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609599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609599</xdr:colOff>
      <xdr:row>16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16</xdr:row>
      <xdr:rowOff>0</xdr:rowOff>
    </xdr:from>
    <xdr:to>
      <xdr:col>32</xdr:col>
      <xdr:colOff>0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600075</xdr:colOff>
      <xdr:row>31</xdr:row>
      <xdr:rowOff>0</xdr:rowOff>
    </xdr:from>
    <xdr:to>
      <xdr:col>32</xdr:col>
      <xdr:colOff>0</xdr:colOff>
      <xdr:row>46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31</xdr:row>
      <xdr:rowOff>0</xdr:rowOff>
    </xdr:from>
    <xdr:to>
      <xdr:col>24</xdr:col>
      <xdr:colOff>1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</xdr:colOff>
      <xdr:row>16</xdr:row>
      <xdr:rowOff>0</xdr:rowOff>
    </xdr:from>
    <xdr:to>
      <xdr:col>24</xdr:col>
      <xdr:colOff>1</xdr:colOff>
      <xdr:row>31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</xdr:colOff>
      <xdr:row>1</xdr:row>
      <xdr:rowOff>0</xdr:rowOff>
    </xdr:from>
    <xdr:to>
      <xdr:col>24</xdr:col>
      <xdr:colOff>1</xdr:colOff>
      <xdr:row>16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</xdr:row>
      <xdr:rowOff>95250</xdr:rowOff>
    </xdr:from>
    <xdr:to>
      <xdr:col>25</xdr:col>
      <xdr:colOff>190499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22</xdr:row>
      <xdr:rowOff>66675</xdr:rowOff>
    </xdr:from>
    <xdr:to>
      <xdr:col>38</xdr:col>
      <xdr:colOff>171449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35</xdr:row>
      <xdr:rowOff>66674</xdr:rowOff>
    </xdr:from>
    <xdr:to>
      <xdr:col>18</xdr:col>
      <xdr:colOff>28575</xdr:colOff>
      <xdr:row>49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24</xdr:row>
      <xdr:rowOff>161924</xdr:rowOff>
    </xdr:from>
    <xdr:to>
      <xdr:col>31</xdr:col>
      <xdr:colOff>152400</xdr:colOff>
      <xdr:row>37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76</xdr:row>
      <xdr:rowOff>23811</xdr:rowOff>
    </xdr:from>
    <xdr:to>
      <xdr:col>24</xdr:col>
      <xdr:colOff>209549</xdr:colOff>
      <xdr:row>93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96</xdr:row>
      <xdr:rowOff>0</xdr:rowOff>
    </xdr:from>
    <xdr:to>
      <xdr:col>24</xdr:col>
      <xdr:colOff>195263</xdr:colOff>
      <xdr:row>113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566737</xdr:colOff>
      <xdr:row>105</xdr:row>
      <xdr:rowOff>166687</xdr:rowOff>
    </xdr:from>
    <xdr:to>
      <xdr:col>15</xdr:col>
      <xdr:colOff>1452562</xdr:colOff>
      <xdr:row>120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404251</xdr:colOff>
      <xdr:row>4</xdr:row>
      <xdr:rowOff>48462</xdr:rowOff>
    </xdr:from>
    <xdr:to>
      <xdr:col>31</xdr:col>
      <xdr:colOff>577102</xdr:colOff>
      <xdr:row>21</xdr:row>
      <xdr:rowOff>151838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383854</xdr:colOff>
      <xdr:row>27</xdr:row>
      <xdr:rowOff>55369</xdr:rowOff>
    </xdr:from>
    <xdr:to>
      <xdr:col>32</xdr:col>
      <xdr:colOff>547076</xdr:colOff>
      <xdr:row>40</xdr:row>
      <xdr:rowOff>112060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265858</xdr:colOff>
      <xdr:row>38</xdr:row>
      <xdr:rowOff>66396</xdr:rowOff>
    </xdr:from>
    <xdr:to>
      <xdr:col>28</xdr:col>
      <xdr:colOff>149599</xdr:colOff>
      <xdr:row>46</xdr:row>
      <xdr:rowOff>156884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280987</xdr:colOff>
      <xdr:row>1</xdr:row>
      <xdr:rowOff>59668</xdr:rowOff>
    </xdr:from>
    <xdr:to>
      <xdr:col>27</xdr:col>
      <xdr:colOff>453837</xdr:colOff>
      <xdr:row>18</xdr:row>
      <xdr:rowOff>163044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226971</xdr:colOff>
      <xdr:row>18</xdr:row>
      <xdr:rowOff>21751</xdr:rowOff>
    </xdr:from>
    <xdr:to>
      <xdr:col>23</xdr:col>
      <xdr:colOff>435017</xdr:colOff>
      <xdr:row>31</xdr:row>
      <xdr:rowOff>78442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131387</xdr:colOff>
      <xdr:row>35</xdr:row>
      <xdr:rowOff>133631</xdr:rowOff>
    </xdr:from>
    <xdr:to>
      <xdr:col>26</xdr:col>
      <xdr:colOff>15128</xdr:colOff>
      <xdr:row>44</xdr:row>
      <xdr:rowOff>33619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opLeftCell="I16" workbookViewId="0">
      <selection activeCell="Q2" sqref="Q2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.85546875" bestFit="1" customWidth="1"/>
  </cols>
  <sheetData>
    <row r="1" spans="1:25" x14ac:dyDescent="0.25">
      <c r="C1" t="s">
        <v>68</v>
      </c>
      <c r="K1" t="s">
        <v>69</v>
      </c>
      <c r="S1" t="s">
        <v>70</v>
      </c>
      <c r="Y1" t="s">
        <v>71</v>
      </c>
    </row>
    <row r="2" spans="1:25" x14ac:dyDescent="0.25">
      <c r="A2" t="s">
        <v>66</v>
      </c>
      <c r="B2" t="s">
        <v>67</v>
      </c>
      <c r="C2" t="s">
        <v>65</v>
      </c>
      <c r="D2" s="3" t="str">
        <f>he!Q1</f>
        <v>Core impedence (ohm)</v>
      </c>
    </row>
    <row r="3" spans="1:25" x14ac:dyDescent="0.25">
      <c r="A3" s="2">
        <f>he!A2</f>
        <v>150.015038275862</v>
      </c>
      <c r="B3" s="2">
        <f>he!C2</f>
        <v>100</v>
      </c>
      <c r="C3">
        <f>he!C4</f>
        <v>100</v>
      </c>
      <c r="D3" s="3">
        <f>he!Q4</f>
        <v>9.8039215686274522E-2</v>
      </c>
    </row>
    <row r="4" spans="1:25" x14ac:dyDescent="0.25">
      <c r="C4">
        <f>he!C5</f>
        <v>150</v>
      </c>
      <c r="D4" s="3">
        <f>he!Q5</f>
        <v>9.0909090909090912E-2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A4" workbookViewId="0">
      <selection activeCell="M6" sqref="M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B2" s="3"/>
      <c r="C2" s="3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45" x14ac:dyDescent="0.25">
      <c r="A3" t="s">
        <v>0</v>
      </c>
      <c r="B3" s="3" t="s">
        <v>4</v>
      </c>
      <c r="C3" s="3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/>
      <c r="I3" s="11" t="s">
        <v>46</v>
      </c>
      <c r="J3" s="11" t="s">
        <v>43</v>
      </c>
      <c r="K3" s="11" t="s">
        <v>44</v>
      </c>
      <c r="L3" s="11"/>
      <c r="M3" s="11" t="s">
        <v>47</v>
      </c>
      <c r="N3" s="12" t="s">
        <v>48</v>
      </c>
      <c r="O3" s="1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9"/>
      <c r="E4" s="9"/>
      <c r="F4" s="9"/>
      <c r="G4" s="9"/>
      <c r="H4" s="9"/>
      <c r="I4" s="9">
        <f>A5/100</f>
        <v>1.50000181034483</v>
      </c>
      <c r="J4" s="9">
        <f>E5</f>
        <v>0.54168624363139795</v>
      </c>
      <c r="K4" s="9">
        <f>F5</f>
        <v>5.0882842869138578E-2</v>
      </c>
      <c r="L4" s="14"/>
      <c r="M4" s="14">
        <v>1.5</v>
      </c>
      <c r="N4" s="15">
        <f>M4^2*$I$10+$J$10*M4+$K$10</f>
        <v>0.54159884375284739</v>
      </c>
      <c r="O4" s="1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9">
        <f>$B$4-B5</f>
        <v>1.3172569999999997</v>
      </c>
      <c r="E5" s="9">
        <f>INDEX(LINEST(D6:D7,C6:C7),1)</f>
        <v>0.54168624363139795</v>
      </c>
      <c r="F5" s="9">
        <f>INDEX(LINEST(D5:D7,C5:C7),2)</f>
        <v>5.0882842869138578E-2</v>
      </c>
      <c r="G5" s="17">
        <f>D5/C5</f>
        <v>0.56459338806316628</v>
      </c>
      <c r="H5" s="17"/>
      <c r="I5" s="9">
        <f>A10/100</f>
        <v>2.0000132962068999</v>
      </c>
      <c r="J5" s="9">
        <f>E10</f>
        <v>0.57843864475324569</v>
      </c>
      <c r="K5" s="9">
        <f>F10</f>
        <v>6.4570727779770021E-2</v>
      </c>
      <c r="L5" s="14"/>
      <c r="M5" s="14">
        <v>2</v>
      </c>
      <c r="N5" s="1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9">
        <f>$B$4-B6</f>
        <v>1.309194999999999</v>
      </c>
      <c r="E6" s="9"/>
      <c r="F6" s="9"/>
      <c r="G6" s="17">
        <f t="shared" ref="G6:G7" si="0">D6/C6</f>
        <v>0.56076452955989253</v>
      </c>
      <c r="H6" s="17"/>
      <c r="I6" s="9">
        <f>A15/100</f>
        <v>2.4999826306896598</v>
      </c>
      <c r="J6" s="9">
        <f>E15</f>
        <v>0.60907048286539367</v>
      </c>
      <c r="K6" s="9">
        <f>F15</f>
        <v>2.7944264485756154E-2</v>
      </c>
      <c r="L6" s="14"/>
      <c r="M6" s="14">
        <v>2.5</v>
      </c>
      <c r="N6" s="15">
        <f>G10</f>
        <v>0.60588725841490987</v>
      </c>
      <c r="O6" s="1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9">
        <f>$B$4-B7</f>
        <v>4.2891999999999992</v>
      </c>
      <c r="E7" s="9"/>
      <c r="F7" s="9"/>
      <c r="G7" s="17">
        <f t="shared" si="0"/>
        <v>0.54737042844492778</v>
      </c>
      <c r="H7" s="17"/>
      <c r="I7" s="9">
        <f>A20/100</f>
        <v>3.0000033362069001</v>
      </c>
      <c r="J7" s="9">
        <f>E20</f>
        <v>0.63184206490466932</v>
      </c>
      <c r="K7" s="9">
        <f>F20</f>
        <v>4.6939188898956541E-2</v>
      </c>
      <c r="L7" s="14"/>
      <c r="M7" s="14">
        <v>2.75</v>
      </c>
      <c r="N7" s="19">
        <f>M7^2*$I$10+$J$10*M7+$K$10</f>
        <v>0.62124323164804962</v>
      </c>
      <c r="O7" s="2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9"/>
      <c r="E8" s="9"/>
      <c r="F8" s="9"/>
      <c r="G8" s="9"/>
      <c r="H8" s="9"/>
      <c r="I8" s="9"/>
      <c r="J8" s="9"/>
      <c r="K8" s="9"/>
      <c r="L8" s="14"/>
      <c r="M8" s="14">
        <v>3</v>
      </c>
      <c r="N8" s="1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9"/>
      <c r="E9" s="9"/>
      <c r="F9" s="9"/>
      <c r="G9" s="9"/>
      <c r="H9" s="9"/>
      <c r="I9" s="9" t="s">
        <v>50</v>
      </c>
      <c r="J9" s="9" t="s">
        <v>51</v>
      </c>
      <c r="K9" s="9" t="s">
        <v>52</v>
      </c>
      <c r="L9" s="14"/>
      <c r="M9" s="14">
        <v>3.25</v>
      </c>
      <c r="N9" s="19">
        <f>M9^2*$I$10+$J$10*M9+$K$10</f>
        <v>0.64086749564459788</v>
      </c>
      <c r="O9" s="2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9">
        <f>$B$9-B10</f>
        <v>1.264362000000002</v>
      </c>
      <c r="E10" s="9">
        <f>INDEX(LINEST(D10:D12,C10:C12),1)</f>
        <v>0.57843864475324569</v>
      </c>
      <c r="F10" s="9">
        <f>INDEX(LINEST(D10:D12,C10:C12),2)</f>
        <v>6.4570727779770021E-2</v>
      </c>
      <c r="G10" s="17">
        <f>D10/C10</f>
        <v>0.60588725841490987</v>
      </c>
      <c r="H10" s="17"/>
      <c r="I10" s="21">
        <f>INDEX(LINEST(J4:J7,I4:I7^{1,2}),1)</f>
        <v>-1.3981132756037403E-2</v>
      </c>
      <c r="J10" s="21">
        <f>INDEX(LINEST(J4:J7,I4:I7^{1,2}),2)</f>
        <v>0.12313532452932079</v>
      </c>
      <c r="K10" s="21">
        <f>INDEX(LINEST(J4:J7,I4:I7^{1,2}),3)</f>
        <v>0.38835340565995036</v>
      </c>
      <c r="L10" s="14"/>
      <c r="M10" s="14">
        <v>3.5</v>
      </c>
      <c r="N10" s="19">
        <f>M10^2*$I$10+$J$10*M10+$K$10</f>
        <v>0.64805816525111493</v>
      </c>
      <c r="O10" s="2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9">
        <f>$B$9-B11</f>
        <v>2.5107350000000004</v>
      </c>
      <c r="E11" s="9"/>
      <c r="F11" s="9"/>
      <c r="G11" s="17">
        <f t="shared" ref="G11:G12" si="2">D11/C11</f>
        <v>0.59681459548856974</v>
      </c>
      <c r="H11" s="17"/>
      <c r="I11" s="17"/>
      <c r="J11" s="17"/>
      <c r="K11" s="17"/>
      <c r="L11" s="14"/>
      <c r="M11" s="14">
        <v>3.75</v>
      </c>
      <c r="N11" s="19">
        <f>M11^2*$I$10+$J$10*M11+$K$10</f>
        <v>0.65350119326312739</v>
      </c>
      <c r="O11" s="2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9">
        <f>$B$9-B12</f>
        <v>4.1350550000000013</v>
      </c>
      <c r="E12" s="9"/>
      <c r="F12" s="9"/>
      <c r="G12" s="17">
        <f t="shared" si="2"/>
        <v>0.5868296899604889</v>
      </c>
      <c r="H12" s="17"/>
      <c r="I12" s="17"/>
      <c r="J12" s="17"/>
      <c r="K12" s="17"/>
      <c r="L12" s="14"/>
      <c r="M12" s="14">
        <v>4</v>
      </c>
      <c r="N12" s="1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9"/>
      <c r="E13" s="9"/>
      <c r="F13" s="9"/>
      <c r="G13" s="9"/>
      <c r="H13" s="9"/>
      <c r="I13" s="9"/>
      <c r="J13" s="9"/>
      <c r="K13" s="9"/>
      <c r="L13" s="14"/>
      <c r="M13" s="14">
        <v>4.5</v>
      </c>
      <c r="N13" s="19">
        <f t="shared" ref="N13:N15" si="3">M13^2*$I$10+$J$10*M13+$K$10</f>
        <v>0.65934442773213653</v>
      </c>
      <c r="O13" s="2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9"/>
      <c r="E14" s="9"/>
      <c r="F14" s="9"/>
      <c r="G14" s="9"/>
      <c r="H14" s="9"/>
      <c r="I14" s="9"/>
      <c r="J14" s="9"/>
      <c r="K14" s="9"/>
      <c r="L14" s="14"/>
      <c r="M14" s="14">
        <v>5</v>
      </c>
      <c r="N14" s="19">
        <f t="shared" si="3"/>
        <v>0.65450170940561925</v>
      </c>
      <c r="O14" s="2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9">
        <f>$B$14-B15</f>
        <v>1.1665820000000018</v>
      </c>
      <c r="E15" s="9">
        <f>INDEX(LINEST(D15:D17,C15:C17),1)</f>
        <v>0.60907048286539367</v>
      </c>
      <c r="F15" s="9">
        <f>INDEX(LINEST(D15:D17,C15:C17),2)</f>
        <v>2.7944264485756154E-2</v>
      </c>
      <c r="G15" s="17">
        <f>D15/C15</f>
        <v>0.62662037266848847</v>
      </c>
      <c r="H15" s="17"/>
      <c r="I15" s="17"/>
      <c r="J15" s="17"/>
      <c r="K15" s="17"/>
      <c r="L15" s="14"/>
      <c r="M15" s="14">
        <v>5.5</v>
      </c>
      <c r="N15" s="19">
        <f t="shared" si="3"/>
        <v>0.64266842470108321</v>
      </c>
      <c r="O15" s="2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9">
        <f>$B$14-B16</f>
        <v>2.3122500000000024</v>
      </c>
      <c r="E16" s="9"/>
      <c r="F16" s="9"/>
      <c r="G16" s="17">
        <f t="shared" ref="G16:G17" si="5">D16/C16</f>
        <v>0.61430348221332642</v>
      </c>
      <c r="H16" s="17"/>
      <c r="I16" s="17"/>
      <c r="J16" s="17"/>
      <c r="K16" s="17"/>
      <c r="L16" s="14"/>
      <c r="M16" s="14">
        <v>6</v>
      </c>
      <c r="N16" s="1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9">
        <f>$B$14-B17</f>
        <v>3.8810020000000023</v>
      </c>
      <c r="E17" s="9"/>
      <c r="F17" s="9"/>
      <c r="G17" s="17">
        <f t="shared" si="5"/>
        <v>0.61404852542855226</v>
      </c>
      <c r="H17" s="17"/>
      <c r="I17" s="17"/>
      <c r="J17" s="17"/>
      <c r="K17" s="17"/>
      <c r="L17" s="17"/>
      <c r="M17" s="17"/>
      <c r="N17" s="17"/>
      <c r="O17" s="1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9">
        <f>$B$19-B20</f>
        <v>1.3962620000000001</v>
      </c>
      <c r="E20" s="9">
        <f>INDEX(LINEST(D20:D22,C20:C22),1)</f>
        <v>0.63184206490466932</v>
      </c>
      <c r="F20" s="9">
        <f>INDEX(LINEST(D20:D22,C20:C22),2)</f>
        <v>4.6939188898956541E-2</v>
      </c>
      <c r="G20" s="17">
        <f>D20/C20</f>
        <v>0.64916676825696196</v>
      </c>
      <c r="H20" s="17"/>
      <c r="I20" s="17"/>
      <c r="J20" s="17"/>
      <c r="K20" s="17"/>
      <c r="L20" s="17"/>
      <c r="M20" s="17"/>
      <c r="N20" s="17"/>
      <c r="O20" s="1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9">
        <f t="shared" ref="D21:D22" si="6">$B$19-B21</f>
        <v>2.6251129999999989</v>
      </c>
      <c r="E21" s="9"/>
      <c r="F21" s="9"/>
      <c r="G21" s="17">
        <f t="shared" ref="G21:G22" si="7">D21/C21</f>
        <v>0.6476637691231355</v>
      </c>
      <c r="H21" s="17"/>
      <c r="I21" s="17"/>
      <c r="J21" s="17"/>
      <c r="K21" s="17"/>
      <c r="L21" s="17"/>
      <c r="M21" s="17"/>
      <c r="N21" s="17"/>
      <c r="O21" s="1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9">
        <f t="shared" si="6"/>
        <v>4.1484790000000018</v>
      </c>
      <c r="E22" s="9"/>
      <c r="F22" s="9"/>
      <c r="G22" s="17">
        <f t="shared" si="7"/>
        <v>0.63790454894501325</v>
      </c>
      <c r="H22" s="17"/>
      <c r="I22" s="17"/>
      <c r="J22" s="17"/>
      <c r="K22" s="17"/>
      <c r="L22" s="17"/>
      <c r="M22" s="17"/>
      <c r="N22" s="17"/>
      <c r="O22" s="1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workbookViewId="0">
      <selection activeCell="Q4" sqref="Q4:Q20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8" width="8.7109375" style="3" customWidth="1"/>
    <col min="9" max="9" width="9.28515625" style="3" bestFit="1" customWidth="1"/>
    <col min="10" max="10" width="8.7109375" style="3" customWidth="1"/>
    <col min="11" max="11" width="17.28515625" style="3" bestFit="1" customWidth="1"/>
    <col min="12" max="35" width="8.7109375" style="3" customWidth="1"/>
    <col min="36" max="44" width="9.140625" style="3"/>
    <col min="47" max="47" width="15.85546875" bestFit="1" customWidth="1"/>
  </cols>
  <sheetData>
    <row r="1" spans="1:47" ht="42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3" t="s">
        <v>54</v>
      </c>
      <c r="K1" s="3" t="s">
        <v>55</v>
      </c>
      <c r="L1" s="30" t="s">
        <v>58</v>
      </c>
      <c r="M1" s="30" t="s">
        <v>53</v>
      </c>
      <c r="N1" s="30" t="s">
        <v>63</v>
      </c>
      <c r="O1" s="30" t="s">
        <v>54</v>
      </c>
      <c r="P1" s="30" t="s">
        <v>59</v>
      </c>
      <c r="Q1" s="30" t="s">
        <v>60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1</v>
      </c>
      <c r="AG1" s="3" t="s">
        <v>56</v>
      </c>
      <c r="AH1" s="3" t="s">
        <v>22</v>
      </c>
      <c r="AI1" s="3" t="s">
        <v>57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t="s">
        <v>32</v>
      </c>
      <c r="AT1" t="s">
        <v>33</v>
      </c>
      <c r="AU1" t="s">
        <v>34</v>
      </c>
    </row>
    <row r="2" spans="1:47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3">
        <f>A2-B2</f>
        <v>24.395543000000004</v>
      </c>
      <c r="L2" s="22">
        <v>0.625</v>
      </c>
      <c r="R2" s="3">
        <v>0.94937334482758595</v>
      </c>
      <c r="S2" s="3">
        <v>1.35027772413793</v>
      </c>
      <c r="T2" s="3">
        <v>1.15260389655172</v>
      </c>
      <c r="U2" s="3">
        <v>18.973626689655202</v>
      </c>
      <c r="V2" s="3">
        <v>26.075478896551701</v>
      </c>
      <c r="W2" s="3">
        <v>5.1257939310344796</v>
      </c>
      <c r="X2" s="3">
        <v>25.000857172413799</v>
      </c>
      <c r="Y2" s="3">
        <v>25.1389573103448</v>
      </c>
      <c r="Z2" s="3">
        <v>0.24543168965517201</v>
      </c>
      <c r="AA2" s="3">
        <v>24.9620427931034</v>
      </c>
      <c r="AB2" s="3">
        <v>25.175261517241399</v>
      </c>
      <c r="AC2" s="3">
        <v>0.289830172413793</v>
      </c>
      <c r="AD2" s="3">
        <v>25.0738374137931</v>
      </c>
      <c r="AE2" s="3">
        <v>25.108285310344801</v>
      </c>
      <c r="AF2" s="3">
        <v>125.61949527586199</v>
      </c>
      <c r="AG2" s="3">
        <v>125.608642862069</v>
      </c>
      <c r="AH2" s="3">
        <v>25.206047344827599</v>
      </c>
      <c r="AI2" s="3">
        <v>25.282503517241398</v>
      </c>
      <c r="AJ2" s="3">
        <v>1.22972918839706E-2</v>
      </c>
      <c r="AK2" s="3">
        <v>2.5600180350493101E-3</v>
      </c>
      <c r="AL2" s="3">
        <v>0</v>
      </c>
      <c r="AM2" s="3">
        <v>4.6894157730444199E-3</v>
      </c>
      <c r="AN2" s="3">
        <v>2.35725156936854E-3</v>
      </c>
      <c r="AO2" s="3">
        <v>2.66397434042565</v>
      </c>
      <c r="AP2" s="3">
        <v>0.58746604383243495</v>
      </c>
      <c r="AQ2" s="3">
        <v>2.2132099182470499</v>
      </c>
      <c r="AR2" s="3">
        <v>0.41009509174233499</v>
      </c>
      <c r="AS2">
        <v>1</v>
      </c>
      <c r="AT2">
        <v>705</v>
      </c>
      <c r="AU2" s="1">
        <v>42718.682372685187</v>
      </c>
    </row>
    <row r="3" spans="1:47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3">
        <f t="shared" ref="I3:I26" si="0">A3-B3</f>
        <v>23.743806724138011</v>
      </c>
      <c r="R3" s="3">
        <v>48.416250724137903</v>
      </c>
      <c r="S3" s="3">
        <v>4.5560095862069003</v>
      </c>
      <c r="T3" s="3">
        <v>33.3339746896552</v>
      </c>
      <c r="U3" s="3">
        <v>20.332707586206901</v>
      </c>
      <c r="V3" s="3">
        <v>26.243686896551701</v>
      </c>
      <c r="W3" s="3">
        <v>5.0947011379310299</v>
      </c>
      <c r="X3" s="3">
        <v>25.001985758620702</v>
      </c>
      <c r="Y3" s="3">
        <v>25.144198655172399</v>
      </c>
      <c r="Z3" s="3">
        <v>0.245618</v>
      </c>
      <c r="AA3" s="3">
        <v>24.968808517241399</v>
      </c>
      <c r="AB3" s="3">
        <v>25.370012275862099</v>
      </c>
      <c r="AC3" s="3">
        <v>0.29156158620689698</v>
      </c>
      <c r="AD3" s="3">
        <v>25.079577862069002</v>
      </c>
      <c r="AE3" s="3">
        <v>26.703944448275902</v>
      </c>
      <c r="AF3" s="3">
        <v>126.288808137931</v>
      </c>
      <c r="AG3" s="3">
        <v>126.278130482759</v>
      </c>
      <c r="AH3" s="3">
        <v>25.214428517241402</v>
      </c>
      <c r="AI3" s="3">
        <v>25.311186724137901</v>
      </c>
      <c r="AJ3" s="3">
        <v>2.4260236945185899E-2</v>
      </c>
      <c r="AK3" s="3">
        <v>8.4181742096290108E-3</v>
      </c>
      <c r="AL3" s="3">
        <v>2.4529030395120201E-2</v>
      </c>
      <c r="AM3" s="3">
        <v>2.2583699444034998E-2</v>
      </c>
      <c r="AN3" s="3">
        <v>4.28726832898676E-3</v>
      </c>
      <c r="AO3" s="3">
        <v>9.3399812421714398E-2</v>
      </c>
      <c r="AP3" s="3">
        <v>0.103631063782473</v>
      </c>
      <c r="AQ3" s="3">
        <v>0.112427736086871</v>
      </c>
      <c r="AR3" s="3">
        <v>0.308805806647033</v>
      </c>
      <c r="AS3">
        <v>2</v>
      </c>
      <c r="AT3">
        <v>179</v>
      </c>
      <c r="AU3" s="1">
        <v>42718.703206018516</v>
      </c>
    </row>
    <row r="4" spans="1:47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3">
        <f t="shared" si="0"/>
        <v>23.405573068965992</v>
      </c>
      <c r="J4" s="3">
        <v>1.35</v>
      </c>
      <c r="K4" s="3">
        <f>1+($M4-((F4*$J$4)*'ipb3-32-he-dc'!$N$4))/(F4*$J$4)</f>
        <v>1.0078258387995684</v>
      </c>
      <c r="L4" s="3">
        <f>1/$L$2*J4</f>
        <v>2.16</v>
      </c>
      <c r="M4" s="3">
        <f>$E$2-E4</f>
        <v>2.1926322758620991</v>
      </c>
      <c r="N4" s="3">
        <f>(G4-H4)^2</f>
        <v>0.38779037671781935</v>
      </c>
      <c r="O4" s="3">
        <v>10.199999999999999</v>
      </c>
      <c r="P4" s="3">
        <f>1+($M4-((N4*$O$4)*'ipb3-32-he-dc'!$N$4+'ipb3-32-he-dc'!$O$4))/(N4*$O$4)</f>
        <v>0.99986749273632325</v>
      </c>
      <c r="Q4" s="3">
        <f>1/O4</f>
        <v>9.8039215686274522E-2</v>
      </c>
      <c r="R4" s="3">
        <v>48.507921172413802</v>
      </c>
      <c r="S4" s="3">
        <v>5.0593171034482696</v>
      </c>
      <c r="T4" s="3">
        <v>30.351318931034498</v>
      </c>
      <c r="U4" s="3">
        <v>22.0674224137931</v>
      </c>
      <c r="V4" s="3">
        <v>26.508258103448298</v>
      </c>
      <c r="W4" s="3">
        <v>5.1201088620689701</v>
      </c>
      <c r="X4" s="3">
        <v>25.0061416206897</v>
      </c>
      <c r="Y4" s="3">
        <v>25.153314034482801</v>
      </c>
      <c r="Z4" s="3">
        <v>0.24541210344827599</v>
      </c>
      <c r="AA4" s="3">
        <v>24.978514689655199</v>
      </c>
      <c r="AB4" s="3">
        <v>25.408478620689699</v>
      </c>
      <c r="AC4" s="3">
        <v>0.28606179310344798</v>
      </c>
      <c r="AD4" s="3">
        <v>25.087048965517202</v>
      </c>
      <c r="AE4" s="3">
        <v>26.592958551724099</v>
      </c>
      <c r="AF4" s="3">
        <v>126.59551455172399</v>
      </c>
      <c r="AG4" s="3">
        <v>126.58527062069</v>
      </c>
      <c r="AH4" s="3">
        <v>25.214785965517201</v>
      </c>
      <c r="AI4" s="3">
        <v>25.311446068965498</v>
      </c>
      <c r="AJ4" s="3">
        <v>9.4015535886134705E-3</v>
      </c>
      <c r="AK4" s="3">
        <v>5.7946496338002404E-3</v>
      </c>
      <c r="AL4" s="3">
        <v>2.60016472051415E-2</v>
      </c>
      <c r="AM4" s="3">
        <v>2.20987895547521E-3</v>
      </c>
      <c r="AN4" s="3">
        <v>5.9025978153601499E-3</v>
      </c>
      <c r="AO4" s="3">
        <v>1.45060806559728E-2</v>
      </c>
      <c r="AP4" s="3">
        <v>5.8975777867542302E-2</v>
      </c>
      <c r="AQ4" s="3">
        <v>1.8801968305086E-2</v>
      </c>
      <c r="AR4" s="3">
        <v>0.27634855938279701</v>
      </c>
      <c r="AS4">
        <v>3</v>
      </c>
      <c r="AT4">
        <v>359</v>
      </c>
      <c r="AU4" s="1">
        <v>42718.744872685187</v>
      </c>
    </row>
    <row r="5" spans="1:47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3">
        <f t="shared" si="0"/>
        <v>23.348680655172998</v>
      </c>
      <c r="K5" s="3">
        <f>1+($M5-((F5*$J$4)*'ipb3-32-he-dc'!$N$4))/(F5*$J$4)</f>
        <v>1.0233973977394508</v>
      </c>
      <c r="M5" s="3">
        <f>$E$2-E5</f>
        <v>2.2919126551723998</v>
      </c>
      <c r="N5" s="3">
        <f>(G5-H5)^2</f>
        <v>0.37551974059050447</v>
      </c>
      <c r="O5" s="3">
        <v>11</v>
      </c>
      <c r="P5" s="3">
        <f>1+($M5-((N5*$O$5)*'ipb3-32-he-dc'!$N$4+'ipb3-32-he-dc'!$O$4))/(N5*$O$5)</f>
        <v>1.0009291805163825</v>
      </c>
      <c r="Q5" s="3">
        <f>1/O5</f>
        <v>9.0909090909090912E-2</v>
      </c>
      <c r="R5" s="3">
        <v>48.313232448275897</v>
      </c>
      <c r="S5" s="3">
        <v>4.4210606896551701</v>
      </c>
      <c r="T5" s="3">
        <v>33.064965517241397</v>
      </c>
      <c r="U5" s="3">
        <v>21.408373448275899</v>
      </c>
      <c r="V5" s="3">
        <v>26.550267241379299</v>
      </c>
      <c r="W5" s="3">
        <v>5.0916199310344803</v>
      </c>
      <c r="X5" s="3">
        <v>25.005371310344799</v>
      </c>
      <c r="Y5" s="3">
        <v>25.151176275862099</v>
      </c>
      <c r="Z5" s="3">
        <v>0.24583751724137901</v>
      </c>
      <c r="AA5" s="3">
        <v>24.971895586206902</v>
      </c>
      <c r="AB5" s="3">
        <v>25.364184517241402</v>
      </c>
      <c r="AC5" s="3">
        <v>0.290514206896552</v>
      </c>
      <c r="AD5" s="3">
        <v>25.0828332758621</v>
      </c>
      <c r="AE5" s="3">
        <v>26.700394379310399</v>
      </c>
      <c r="AF5" s="3">
        <v>126.64818179310301</v>
      </c>
      <c r="AG5" s="3">
        <v>126.638296724138</v>
      </c>
      <c r="AH5" s="3">
        <v>25.209996689655199</v>
      </c>
      <c r="AI5" s="3">
        <v>25.304320862069002</v>
      </c>
      <c r="AJ5" s="3">
        <v>7.2010346404161301E-3</v>
      </c>
      <c r="AK5" s="3">
        <v>3.1691799088462399E-3</v>
      </c>
      <c r="AL5" s="3">
        <v>2.8361084900120299E-2</v>
      </c>
      <c r="AM5" s="3">
        <v>1.9807245508231398E-3</v>
      </c>
      <c r="AN5" s="3">
        <v>3.9663996298477701E-3</v>
      </c>
      <c r="AO5" s="3">
        <v>1.6821086100879901E-2</v>
      </c>
      <c r="AP5" s="3">
        <v>6.9321377917769905E-2</v>
      </c>
      <c r="AQ5" s="3">
        <v>1.6990542925721899E-2</v>
      </c>
      <c r="AR5" s="3">
        <v>0.28796707532250299</v>
      </c>
      <c r="AS5">
        <v>4</v>
      </c>
      <c r="AT5">
        <v>179</v>
      </c>
      <c r="AU5" s="1">
        <v>42718.765706018516</v>
      </c>
    </row>
    <row r="6" spans="1:47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3">
        <f t="shared" si="0"/>
        <v>23.869480482759002</v>
      </c>
      <c r="R6" s="3">
        <v>0.95538537931034495</v>
      </c>
      <c r="S6" s="3">
        <v>1.280708</v>
      </c>
      <c r="T6" s="3">
        <v>1.0173653103448299</v>
      </c>
      <c r="U6" s="3">
        <v>18.540168206896599</v>
      </c>
      <c r="V6" s="3">
        <v>26.456361379310302</v>
      </c>
      <c r="W6" s="3">
        <v>5.0937212758620696</v>
      </c>
      <c r="X6" s="3">
        <v>24.997314344827601</v>
      </c>
      <c r="Y6" s="3">
        <v>25.1343508275862</v>
      </c>
      <c r="Z6" s="3">
        <v>0.24575931034482801</v>
      </c>
      <c r="AA6" s="3">
        <v>24.956183275862099</v>
      </c>
      <c r="AB6" s="3">
        <v>25.1646811724138</v>
      </c>
      <c r="AC6" s="3">
        <v>0.28928972413793103</v>
      </c>
      <c r="AD6" s="3">
        <v>25.0760347586207</v>
      </c>
      <c r="AE6" s="3">
        <v>25.1045578965517</v>
      </c>
      <c r="AF6" s="3">
        <v>126.10242272413799</v>
      </c>
      <c r="AG6" s="3">
        <v>126.09375003448299</v>
      </c>
      <c r="AH6" s="3">
        <v>25.202483517241401</v>
      </c>
      <c r="AI6" s="3">
        <v>25.270291586206898</v>
      </c>
      <c r="AJ6" s="3">
        <v>2.0082229762835399E-2</v>
      </c>
      <c r="AK6" s="3">
        <v>3.5703674013542598E-3</v>
      </c>
      <c r="AL6" s="3">
        <v>0</v>
      </c>
      <c r="AM6" s="3">
        <v>2.04454732782079E-2</v>
      </c>
      <c r="AN6" s="3">
        <v>2.5808379330288702E-3</v>
      </c>
      <c r="AO6" s="3">
        <v>2.5501768248023899</v>
      </c>
      <c r="AP6" s="3">
        <v>0.40864983543595002</v>
      </c>
      <c r="AQ6" s="3">
        <v>2.03927876738716</v>
      </c>
      <c r="AR6" s="3">
        <v>0.29640708355702</v>
      </c>
      <c r="AS6">
        <v>5</v>
      </c>
      <c r="AT6">
        <v>179</v>
      </c>
      <c r="AU6" s="1">
        <v>42718.786539351851</v>
      </c>
    </row>
    <row r="7" spans="1:47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3">
        <f t="shared" si="0"/>
        <v>30.15081041379301</v>
      </c>
      <c r="R7" s="3">
        <v>0.95071165517241396</v>
      </c>
      <c r="S7" s="3">
        <v>0.84307600000000005</v>
      </c>
      <c r="T7" s="3">
        <v>1.0727841034482799</v>
      </c>
      <c r="U7" s="3">
        <v>27.4280082068966</v>
      </c>
      <c r="V7" s="3">
        <v>26.079091482758599</v>
      </c>
      <c r="W7" s="3">
        <v>5.1180597586206904</v>
      </c>
      <c r="X7" s="3">
        <v>24.980777137931</v>
      </c>
      <c r="Y7" s="3">
        <v>25.144724965517199</v>
      </c>
      <c r="Z7" s="3">
        <v>0.24506572413793101</v>
      </c>
      <c r="AA7" s="3">
        <v>24.9487611724138</v>
      </c>
      <c r="AB7" s="3">
        <v>25.131225620689701</v>
      </c>
      <c r="AC7" s="3">
        <v>0.28690568965517199</v>
      </c>
      <c r="AD7" s="3">
        <v>25.052389793103401</v>
      </c>
      <c r="AE7" s="3">
        <v>25.0830555862069</v>
      </c>
      <c r="AF7" s="3">
        <v>169.845665310345</v>
      </c>
      <c r="AG7" s="3">
        <v>169.83638844827601</v>
      </c>
      <c r="AH7" s="3">
        <v>25.223421103448299</v>
      </c>
      <c r="AI7" s="3">
        <v>25.3499908275862</v>
      </c>
      <c r="AJ7" s="3">
        <v>9.7381339625781903E-3</v>
      </c>
      <c r="AK7" s="3">
        <v>3.7563428024430701E-3</v>
      </c>
      <c r="AL7" s="3">
        <v>0</v>
      </c>
      <c r="AM7" s="3">
        <v>1.21230033185928E-3</v>
      </c>
      <c r="AN7" s="3">
        <v>2.09621518276945E-3</v>
      </c>
      <c r="AO7" s="3">
        <v>1.77343680089871E-3</v>
      </c>
      <c r="AP7" s="3">
        <v>0.27780548138365802</v>
      </c>
      <c r="AQ7" s="3">
        <v>0.29841494756363302</v>
      </c>
      <c r="AR7" s="3">
        <v>0.25164513609789202</v>
      </c>
      <c r="AS7">
        <v>6</v>
      </c>
      <c r="AT7">
        <v>719</v>
      </c>
      <c r="AU7" s="1">
        <v>42718.869872685187</v>
      </c>
    </row>
    <row r="8" spans="1:47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3">
        <f t="shared" si="0"/>
        <v>29.329971862069016</v>
      </c>
      <c r="R8" s="3">
        <v>48.175678413793101</v>
      </c>
      <c r="S8" s="3">
        <v>4.00575831034483</v>
      </c>
      <c r="T8" s="3">
        <v>32.376005999999997</v>
      </c>
      <c r="U8" s="3">
        <v>31.6519240344828</v>
      </c>
      <c r="V8" s="3">
        <v>26.014367206896601</v>
      </c>
      <c r="W8" s="3">
        <v>5.1158605517241398</v>
      </c>
      <c r="X8" s="3">
        <v>24.972340551724098</v>
      </c>
      <c r="Y8" s="3">
        <v>25.145658206896499</v>
      </c>
      <c r="Z8" s="3">
        <v>0.245970620689655</v>
      </c>
      <c r="AA8" s="3">
        <v>24.940731448275901</v>
      </c>
      <c r="AB8" s="3">
        <v>25.309483827586199</v>
      </c>
      <c r="AC8" s="3">
        <v>0.29134772413793097</v>
      </c>
      <c r="AD8" s="3">
        <v>25.0520587241379</v>
      </c>
      <c r="AE8" s="3">
        <v>26.630033103448302</v>
      </c>
      <c r="AF8" s="3">
        <v>170.717788137931</v>
      </c>
      <c r="AG8" s="3">
        <v>170.70844872413801</v>
      </c>
      <c r="AH8" s="3">
        <v>25.2280836896552</v>
      </c>
      <c r="AI8" s="3">
        <v>25.376377344827599</v>
      </c>
      <c r="AJ8" s="3">
        <v>3.5928956747735503E-2</v>
      </c>
      <c r="AK8" s="3">
        <v>2.8106467759095302E-3</v>
      </c>
      <c r="AL8" s="3">
        <v>1.2795101997181599E-2</v>
      </c>
      <c r="AM8" s="3">
        <v>1.75041350065928E-2</v>
      </c>
      <c r="AN8" s="3">
        <v>3.8599626024705502E-3</v>
      </c>
      <c r="AO8" s="3">
        <v>0.109817099708064</v>
      </c>
      <c r="AP8" s="3">
        <v>0.13666086774396999</v>
      </c>
      <c r="AQ8" s="3">
        <v>0.140721927034407</v>
      </c>
      <c r="AR8" s="3">
        <v>0.21149904784124901</v>
      </c>
      <c r="AS8">
        <v>7</v>
      </c>
      <c r="AT8">
        <v>179</v>
      </c>
      <c r="AU8" s="1">
        <v>42718.890706018516</v>
      </c>
    </row>
    <row r="9" spans="1:47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3">
        <f t="shared" si="0"/>
        <v>29.157311931034002</v>
      </c>
      <c r="J9" s="3">
        <v>1.2</v>
      </c>
      <c r="K9" s="3">
        <f>1+($M9-((F9*$J$9)*'ipb3-32-he-dc'!$N$5))/(F9*$J$9)</f>
        <v>1.0230063341152804</v>
      </c>
      <c r="L9" s="3">
        <f>1/$L$2*J9</f>
        <v>1.92</v>
      </c>
      <c r="M9" s="3">
        <f>$E$7-E9</f>
        <v>2.4689840344826983</v>
      </c>
      <c r="N9" s="3">
        <f>(G9-H9)^2</f>
        <v>0.52863329204090292</v>
      </c>
      <c r="O9" s="3">
        <v>8.1</v>
      </c>
      <c r="P9" s="3">
        <f>1+($M9-((N9*$O$9)*'ipb3-32-he-dc'!$N$5))/(N9*$O$9)</f>
        <v>0.99816681758246972</v>
      </c>
      <c r="Q9" s="3">
        <f>1/O9</f>
        <v>0.1234567901234568</v>
      </c>
      <c r="R9" s="3">
        <v>48.444088896551698</v>
      </c>
      <c r="S9" s="3">
        <v>4.0707795862068998</v>
      </c>
      <c r="T9" s="3">
        <v>29.9834433103448</v>
      </c>
      <c r="U9" s="3">
        <v>28.8244172758621</v>
      </c>
      <c r="V9" s="3">
        <v>25.852793172413801</v>
      </c>
      <c r="W9" s="3">
        <v>5.1108890000000002</v>
      </c>
      <c r="X9" s="3">
        <v>24.9721559310345</v>
      </c>
      <c r="Y9" s="3">
        <v>25.138414724137899</v>
      </c>
      <c r="Z9" s="3">
        <v>0.24604717241379301</v>
      </c>
      <c r="AA9" s="3">
        <v>24.933396137930998</v>
      </c>
      <c r="AB9" s="3">
        <v>25.3055227931034</v>
      </c>
      <c r="AC9" s="3">
        <v>0.29221106896551702</v>
      </c>
      <c r="AD9" s="3">
        <v>25.041891068965501</v>
      </c>
      <c r="AE9" s="3">
        <v>26.497733896551701</v>
      </c>
      <c r="AF9" s="3">
        <v>170.84430662068999</v>
      </c>
      <c r="AG9" s="3">
        <v>170.834551</v>
      </c>
      <c r="AH9" s="3">
        <v>25.2187262758621</v>
      </c>
      <c r="AI9" s="3">
        <v>25.368557931034498</v>
      </c>
      <c r="AJ9" s="3">
        <v>8.3642516237744796E-3</v>
      </c>
      <c r="AK9" s="3">
        <v>2.1064887805991401E-3</v>
      </c>
      <c r="AL9" s="3">
        <v>1.17395151066722E-2</v>
      </c>
      <c r="AM9" s="3">
        <v>1.55780551810964E-3</v>
      </c>
      <c r="AN9" s="3">
        <v>1.6643254482975199E-3</v>
      </c>
      <c r="AO9" s="3">
        <v>1.4241112370513001E-2</v>
      </c>
      <c r="AP9" s="3">
        <v>7.1785753533988805E-2</v>
      </c>
      <c r="AQ9" s="3">
        <v>1.7403472933959298E-2</v>
      </c>
      <c r="AR9" s="3">
        <v>0.188241476575806</v>
      </c>
      <c r="AS9">
        <v>8</v>
      </c>
      <c r="AT9">
        <v>359</v>
      </c>
      <c r="AU9" s="1">
        <v>42718.932372685187</v>
      </c>
    </row>
    <row r="10" spans="1:47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3">
        <f t="shared" si="0"/>
        <v>29.106521620689989</v>
      </c>
      <c r="K10" s="3">
        <f>1+($M10-((F10*$J$9)*'ipb3-32-he-dc'!$N$5))/(F10*$J$9)</f>
        <v>1.0290847831218273</v>
      </c>
      <c r="M10" s="3">
        <f>$E$7-E10</f>
        <v>2.5555058620688982</v>
      </c>
      <c r="N10" s="3">
        <f>(G10-H10)^2</f>
        <v>0.51779617041961623</v>
      </c>
      <c r="O10" s="3">
        <v>8.5</v>
      </c>
      <c r="P10" s="3">
        <f>1+($M10-((N10*$O$10)*'ipb3-32-he-dc'!$N$5))/(N10*$O$10)</f>
        <v>1.00219088797399</v>
      </c>
      <c r="Q10" s="3">
        <f>1/O10</f>
        <v>0.11764705882352941</v>
      </c>
      <c r="R10" s="3">
        <v>48.326058172413802</v>
      </c>
      <c r="S10" s="3">
        <v>3.4449804827586199</v>
      </c>
      <c r="T10" s="3">
        <v>32.224473310344798</v>
      </c>
      <c r="U10" s="3">
        <v>27.875452310344802</v>
      </c>
      <c r="V10" s="3">
        <v>25.740803137931</v>
      </c>
      <c r="W10" s="3">
        <v>5.1148338620689699</v>
      </c>
      <c r="X10" s="3">
        <v>24.9684395172414</v>
      </c>
      <c r="Y10" s="3">
        <v>25.131692137931001</v>
      </c>
      <c r="Z10" s="3">
        <v>0.24563224137931</v>
      </c>
      <c r="AA10" s="3">
        <v>24.931171793103399</v>
      </c>
      <c r="AB10" s="3">
        <v>25.266764517241398</v>
      </c>
      <c r="AC10" s="3">
        <v>0.29136003448275899</v>
      </c>
      <c r="AD10" s="3">
        <v>25.039102172413799</v>
      </c>
      <c r="AE10" s="3">
        <v>26.610003034482801</v>
      </c>
      <c r="AF10" s="3">
        <v>170.89933410344801</v>
      </c>
      <c r="AG10" s="3">
        <v>170.88914851724101</v>
      </c>
      <c r="AH10" s="3">
        <v>25.214902655172398</v>
      </c>
      <c r="AI10" s="3">
        <v>25.362839999999998</v>
      </c>
      <c r="AJ10" s="3">
        <v>8.5931490169760295E-3</v>
      </c>
      <c r="AK10" s="3">
        <v>2.9411621962246001E-3</v>
      </c>
      <c r="AL10" s="3">
        <v>1.7569470707139399E-2</v>
      </c>
      <c r="AM10" s="3">
        <v>1.8651208972322499E-3</v>
      </c>
      <c r="AN10" s="3">
        <v>1.6021021788255E-3</v>
      </c>
      <c r="AO10" s="3">
        <v>1.76939406351375E-2</v>
      </c>
      <c r="AP10" s="3">
        <v>8.6092495059363006E-2</v>
      </c>
      <c r="AQ10" s="3">
        <v>2.1005953297152598E-2</v>
      </c>
      <c r="AR10" s="3">
        <v>0.20830644840301299</v>
      </c>
      <c r="AS10">
        <v>9</v>
      </c>
      <c r="AT10">
        <v>179</v>
      </c>
      <c r="AU10" s="1">
        <v>42718.953206018516</v>
      </c>
    </row>
    <row r="11" spans="1:47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3">
        <f t="shared" si="0"/>
        <v>29.845377482758977</v>
      </c>
      <c r="R11" s="3">
        <v>0.99838937931034499</v>
      </c>
      <c r="S11" s="3">
        <v>0.27465786206896597</v>
      </c>
      <c r="T11" s="3">
        <v>0.75974448275862105</v>
      </c>
      <c r="U11" s="3">
        <v>28.5923488275862</v>
      </c>
      <c r="V11" s="3">
        <v>25.563468034482799</v>
      </c>
      <c r="W11" s="3">
        <v>5.1272611034482702</v>
      </c>
      <c r="X11" s="3">
        <v>24.964137103448302</v>
      </c>
      <c r="Y11" s="3">
        <v>25.129142000000002</v>
      </c>
      <c r="Z11" s="3">
        <v>0.245406448275862</v>
      </c>
      <c r="AA11" s="3">
        <v>24.923277827586201</v>
      </c>
      <c r="AB11" s="3">
        <v>25.072871689655202</v>
      </c>
      <c r="AC11" s="3">
        <v>0.29129731034482798</v>
      </c>
      <c r="AD11" s="3">
        <v>25.028565689655199</v>
      </c>
      <c r="AE11" s="3">
        <v>25.044229517241401</v>
      </c>
      <c r="AF11" s="3">
        <v>170.11589627586201</v>
      </c>
      <c r="AG11" s="3">
        <v>170.10621127586199</v>
      </c>
      <c r="AH11" s="3">
        <v>25.199208689655201</v>
      </c>
      <c r="AI11" s="3">
        <v>25.325884275862101</v>
      </c>
      <c r="AJ11" s="3">
        <v>2.8610478877502E-2</v>
      </c>
      <c r="AK11" s="3">
        <v>3.3230089046885499E-3</v>
      </c>
      <c r="AL11" s="3">
        <v>0</v>
      </c>
      <c r="AM11" s="3">
        <v>1.7593498382209E-2</v>
      </c>
      <c r="AN11" s="3">
        <v>2.9521120403742402E-3</v>
      </c>
      <c r="AO11" s="3">
        <v>2.5274620851730298</v>
      </c>
      <c r="AP11" s="3">
        <v>1.2301378405610499</v>
      </c>
      <c r="AQ11" s="3">
        <v>2.4915682904626402</v>
      </c>
      <c r="AR11" s="3">
        <v>0.210370609971823</v>
      </c>
      <c r="AS11">
        <v>10</v>
      </c>
      <c r="AT11">
        <v>179</v>
      </c>
      <c r="AU11" s="1">
        <v>42718.974039351851</v>
      </c>
    </row>
    <row r="12" spans="1:47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3">
        <f t="shared" si="0"/>
        <v>35.848333448276009</v>
      </c>
      <c r="R12" s="3">
        <v>0.99928255172413805</v>
      </c>
      <c r="S12" s="3">
        <v>-0.30462079310344797</v>
      </c>
      <c r="T12" s="3">
        <v>0.429973413793103</v>
      </c>
      <c r="U12" s="3">
        <v>35.215167793103397</v>
      </c>
      <c r="V12" s="3">
        <v>25.073698137931</v>
      </c>
      <c r="W12" s="3">
        <v>5.0872125517241402</v>
      </c>
      <c r="X12" s="3">
        <v>24.952358241379301</v>
      </c>
      <c r="Y12" s="3">
        <v>25.1369118275862</v>
      </c>
      <c r="Z12" s="3">
        <v>0.24565648275862101</v>
      </c>
      <c r="AA12" s="3">
        <v>24.909752103448302</v>
      </c>
      <c r="AB12" s="3">
        <v>25.025912551724101</v>
      </c>
      <c r="AC12" s="3">
        <v>0.29074175862069002</v>
      </c>
      <c r="AD12" s="3">
        <v>25.0151373448276</v>
      </c>
      <c r="AE12" s="3">
        <v>25.014480827586201</v>
      </c>
      <c r="AF12" s="3">
        <v>214.145629862069</v>
      </c>
      <c r="AG12" s="3">
        <v>214.134749793103</v>
      </c>
      <c r="AH12" s="3">
        <v>25.229080413793099</v>
      </c>
      <c r="AI12" s="3">
        <v>25.420182724137899</v>
      </c>
      <c r="AJ12" s="3">
        <v>1.25330928817587E-2</v>
      </c>
      <c r="AK12" s="3">
        <v>1.6132422606027199E-3</v>
      </c>
      <c r="AL12" s="3">
        <v>0</v>
      </c>
      <c r="AM12" s="3">
        <v>1.43850410354442E-3</v>
      </c>
      <c r="AN12" s="3">
        <v>1.8678629459751501E-3</v>
      </c>
      <c r="AO12" s="3">
        <v>6.9220708690093504E-4</v>
      </c>
      <c r="AP12" s="3">
        <v>0.31407208248653501</v>
      </c>
      <c r="AQ12" s="3">
        <v>0.65945314850411396</v>
      </c>
      <c r="AR12" s="3">
        <v>0.18656554465995301</v>
      </c>
      <c r="AS12">
        <v>11</v>
      </c>
      <c r="AT12">
        <v>719</v>
      </c>
      <c r="AU12" s="1">
        <v>42719.057372685187</v>
      </c>
    </row>
    <row r="13" spans="1:47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3">
        <f t="shared" si="0"/>
        <v>34.709804241379004</v>
      </c>
      <c r="R13" s="3">
        <v>48.166238793103403</v>
      </c>
      <c r="S13" s="3">
        <v>2.84140827586207</v>
      </c>
      <c r="T13" s="3">
        <v>31.9643827931034</v>
      </c>
      <c r="U13" s="3">
        <v>39.222404620689701</v>
      </c>
      <c r="V13" s="3">
        <v>25.043050793103401</v>
      </c>
      <c r="W13" s="3">
        <v>5.0969224137931004</v>
      </c>
      <c r="X13" s="3">
        <v>24.954268034482801</v>
      </c>
      <c r="Y13" s="3">
        <v>25.1498252413793</v>
      </c>
      <c r="Z13" s="3">
        <v>0.246090482758621</v>
      </c>
      <c r="AA13" s="3">
        <v>24.911591241379298</v>
      </c>
      <c r="AB13" s="3">
        <v>25.2115934137931</v>
      </c>
      <c r="AC13" s="3">
        <v>0.29337458620689699</v>
      </c>
      <c r="AD13" s="3">
        <v>25.013851517241399</v>
      </c>
      <c r="AE13" s="3">
        <v>26.560379000000001</v>
      </c>
      <c r="AF13" s="3">
        <v>215.354825172414</v>
      </c>
      <c r="AG13" s="3">
        <v>215.34377000000001</v>
      </c>
      <c r="AH13" s="3">
        <v>25.242499517241399</v>
      </c>
      <c r="AI13" s="3">
        <v>25.453888586206901</v>
      </c>
      <c r="AJ13" s="3">
        <v>4.2525504586538899E-2</v>
      </c>
      <c r="AK13" s="3">
        <v>1.2139152589243699E-2</v>
      </c>
      <c r="AL13" s="3">
        <v>1.5152106263039899E-2</v>
      </c>
      <c r="AM13" s="3">
        <v>1.9386191421963299E-3</v>
      </c>
      <c r="AN13" s="3">
        <v>2.0769090619507701E-3</v>
      </c>
      <c r="AO13" s="3">
        <v>0.115637814393542</v>
      </c>
      <c r="AP13" s="3">
        <v>0.16418725553375199</v>
      </c>
      <c r="AQ13" s="3">
        <v>0.11961179552026401</v>
      </c>
      <c r="AR13" s="3">
        <v>0.15607766492015199</v>
      </c>
      <c r="AS13">
        <v>12</v>
      </c>
      <c r="AT13">
        <v>179</v>
      </c>
      <c r="AU13" s="1">
        <v>42719.078206018516</v>
      </c>
    </row>
    <row r="14" spans="1:47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3">
        <f t="shared" si="0"/>
        <v>34.748801931033995</v>
      </c>
      <c r="J14" s="3">
        <v>1.1499999999999999</v>
      </c>
      <c r="K14" s="3">
        <f>1+($M14-((F14*$J$14)*'ipb3-32-he-dc'!$N$6+'ipb3-32-he-dc'!$O$6))/(F14*$J$14)</f>
        <v>1.016563748187159</v>
      </c>
      <c r="L14" s="3">
        <f>1/$L$2*J14</f>
        <v>1.8399999999999999</v>
      </c>
      <c r="M14" s="3">
        <f>$E$12-E14</f>
        <v>2.9268993448275999</v>
      </c>
      <c r="N14" s="3">
        <f>(G14-H14)^2</f>
        <v>0.7534234612414723</v>
      </c>
      <c r="O14" s="3">
        <v>6.4</v>
      </c>
      <c r="P14" s="3">
        <f>1+($M14-((N14*$O$14)*'ipb3-32-he-dc'!$N$6+'ipb3-32-he-dc'!$O$6))/(N14*$O$14)</f>
        <v>0.99531744863925331</v>
      </c>
      <c r="Q14" s="3">
        <f>1/O14</f>
        <v>0.15625</v>
      </c>
      <c r="R14" s="3">
        <v>47.918833862069</v>
      </c>
      <c r="S14" s="3">
        <v>3.2415718275862102</v>
      </c>
      <c r="T14" s="3">
        <v>29.095378379310301</v>
      </c>
      <c r="U14" s="3">
        <v>39.843965275862097</v>
      </c>
      <c r="V14" s="3">
        <v>24.966075482758601</v>
      </c>
      <c r="W14" s="3">
        <v>5.095872</v>
      </c>
      <c r="X14" s="3">
        <v>24.947762896551701</v>
      </c>
      <c r="Y14" s="3">
        <v>25.145115620689602</v>
      </c>
      <c r="Z14" s="3">
        <v>0.245654172413793</v>
      </c>
      <c r="AA14" s="3">
        <v>24.9072780344828</v>
      </c>
      <c r="AB14" s="3">
        <v>25.230871620689701</v>
      </c>
      <c r="AC14" s="3">
        <v>0.29311068965517201</v>
      </c>
      <c r="AD14" s="3">
        <v>25.0084151034483</v>
      </c>
      <c r="AE14" s="3">
        <v>26.415571172413799</v>
      </c>
      <c r="AF14" s="3">
        <v>215.25066131034501</v>
      </c>
      <c r="AG14" s="3">
        <v>215.23999599999999</v>
      </c>
      <c r="AH14" s="3">
        <v>25.233921275862102</v>
      </c>
      <c r="AI14" s="3">
        <v>25.443794344827602</v>
      </c>
      <c r="AJ14" s="3">
        <v>1.1899120189035601E-2</v>
      </c>
      <c r="AK14" s="3">
        <v>3.9180772185275397E-3</v>
      </c>
      <c r="AL14" s="3">
        <v>1.8230257727137399E-2</v>
      </c>
      <c r="AM14" s="3">
        <v>1.5082719557419999E-3</v>
      </c>
      <c r="AN14" s="3">
        <v>1.7750732912324601E-3</v>
      </c>
      <c r="AO14" s="3">
        <v>1.2710532406294999E-2</v>
      </c>
      <c r="AP14" s="3">
        <v>8.5423376135524601E-2</v>
      </c>
      <c r="AQ14" s="3">
        <v>1.7590297157354998E-2</v>
      </c>
      <c r="AR14" s="3">
        <v>0.144565056283077</v>
      </c>
      <c r="AS14">
        <v>13</v>
      </c>
      <c r="AT14">
        <v>359</v>
      </c>
      <c r="AU14" s="1">
        <v>42719.119872685187</v>
      </c>
    </row>
    <row r="15" spans="1:47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3">
        <f t="shared" si="0"/>
        <v>34.655934379309997</v>
      </c>
      <c r="K15" s="3">
        <f>1+($M15-((F15*$J$14)*'ipb3-32-he-dc'!$N$6+'ipb3-32-he-dc'!$O$6))/(F15*$J$14)</f>
        <v>1.0180084869379136</v>
      </c>
      <c r="M15" s="3">
        <f>$E$12-E15</f>
        <v>2.972035931034501</v>
      </c>
      <c r="N15" s="3">
        <f>(G15-H15)^2</f>
        <v>0.7237666443205768</v>
      </c>
      <c r="O15" s="3">
        <v>6.7</v>
      </c>
      <c r="P15" s="3">
        <f>1+($M15-((N15*$O$15)*'ipb3-32-he-dc'!$N$6+'ipb3-32-he-dc'!$O$6))/(N15*$O$15)</f>
        <v>1.001237524271865</v>
      </c>
      <c r="Q15" s="3">
        <f>1/O15</f>
        <v>0.14925373134328357</v>
      </c>
      <c r="R15" s="3">
        <v>47.745342034482803</v>
      </c>
      <c r="S15" s="3">
        <v>2.7989207241379299</v>
      </c>
      <c r="T15" s="3">
        <v>31.3410238965517</v>
      </c>
      <c r="U15" s="3">
        <v>38.145010999999997</v>
      </c>
      <c r="V15" s="3">
        <v>24.9015981034483</v>
      </c>
      <c r="W15" s="3">
        <v>5.0828564827586202</v>
      </c>
      <c r="X15" s="3">
        <v>24.948408448275899</v>
      </c>
      <c r="Y15" s="3">
        <v>25.141133068965502</v>
      </c>
      <c r="Z15" s="3">
        <v>0.24510879310344799</v>
      </c>
      <c r="AA15" s="3">
        <v>24.9001491034483</v>
      </c>
      <c r="AB15" s="3">
        <v>25.198104448275899</v>
      </c>
      <c r="AC15" s="3">
        <v>0.29225617241379298</v>
      </c>
      <c r="AD15" s="3">
        <v>25.010748068965501</v>
      </c>
      <c r="AE15" s="3">
        <v>26.532570931034499</v>
      </c>
      <c r="AF15" s="3">
        <v>215.342877068966</v>
      </c>
      <c r="AG15" s="3">
        <v>215.331760793103</v>
      </c>
      <c r="AH15" s="3">
        <v>25.2314484137931</v>
      </c>
      <c r="AI15" s="3">
        <v>25.440609793103398</v>
      </c>
      <c r="AJ15" s="3">
        <v>1.35989775295594E-2</v>
      </c>
      <c r="AK15" s="3">
        <v>3.4045062039114601E-3</v>
      </c>
      <c r="AL15" s="3">
        <v>1.83124456811702E-2</v>
      </c>
      <c r="AM15" s="3">
        <v>1.9775097721460399E-3</v>
      </c>
      <c r="AN15" s="3">
        <v>1.95053335854487E-3</v>
      </c>
      <c r="AO15" s="3">
        <v>1.64372383178755E-2</v>
      </c>
      <c r="AP15" s="3">
        <v>0.107153657947704</v>
      </c>
      <c r="AQ15" s="3">
        <v>1.8401080186193599E-2</v>
      </c>
      <c r="AR15" s="3">
        <v>0.135415443490117</v>
      </c>
      <c r="AS15">
        <v>14</v>
      </c>
      <c r="AT15">
        <v>179</v>
      </c>
      <c r="AU15" s="1">
        <v>42719.140706018516</v>
      </c>
    </row>
    <row r="16" spans="1:47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3">
        <f t="shared" si="0"/>
        <v>35.648830000000004</v>
      </c>
      <c r="R16" s="3">
        <v>0.58005358620689695</v>
      </c>
      <c r="S16" s="3">
        <v>-0.55139872413793101</v>
      </c>
      <c r="T16" s="3">
        <v>0.19381175862069</v>
      </c>
      <c r="U16" s="3">
        <v>35.421400827586197</v>
      </c>
      <c r="V16" s="3">
        <v>24.7848027586207</v>
      </c>
      <c r="W16" s="3">
        <v>5.1002526896551696</v>
      </c>
      <c r="X16" s="3">
        <v>24.947203999999999</v>
      </c>
      <c r="Y16" s="3">
        <v>25.131209379310299</v>
      </c>
      <c r="Z16" s="3">
        <v>0.245689344827586</v>
      </c>
      <c r="AA16" s="3">
        <v>24.895477827586198</v>
      </c>
      <c r="AB16" s="3">
        <v>24.997992413793099</v>
      </c>
      <c r="AC16" s="3">
        <v>0.29030803448275899</v>
      </c>
      <c r="AD16" s="3">
        <v>24.998898586206899</v>
      </c>
      <c r="AE16" s="3">
        <v>24.985963999999999</v>
      </c>
      <c r="AF16" s="3">
        <v>214.29175599999999</v>
      </c>
      <c r="AG16" s="3">
        <v>214.280602344828</v>
      </c>
      <c r="AH16" s="3">
        <v>25.215267482758598</v>
      </c>
      <c r="AI16" s="3">
        <v>25.405280068965499</v>
      </c>
      <c r="AJ16" s="3">
        <v>4.3414842172689601E-2</v>
      </c>
      <c r="AK16" s="3">
        <v>6.5909315664799996E-3</v>
      </c>
      <c r="AL16" s="3">
        <v>0</v>
      </c>
      <c r="AM16" s="3">
        <v>9.4195461680934896E-3</v>
      </c>
      <c r="AN16" s="3">
        <v>2.2072449937343701E-3</v>
      </c>
      <c r="AO16" s="3">
        <v>3.2118667305172601</v>
      </c>
      <c r="AP16" s="3">
        <v>0.46912462353998902</v>
      </c>
      <c r="AQ16" s="3">
        <v>3.2700103550802799</v>
      </c>
      <c r="AR16" s="3">
        <v>0.17274025128953299</v>
      </c>
      <c r="AS16">
        <v>15</v>
      </c>
      <c r="AT16">
        <v>179</v>
      </c>
      <c r="AU16" s="1">
        <v>42719.161539351851</v>
      </c>
    </row>
    <row r="17" spans="1:47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3">
        <f t="shared" si="0"/>
        <v>39.824176586207045</v>
      </c>
      <c r="R17" s="3">
        <v>0.57977765517241397</v>
      </c>
      <c r="S17" s="3">
        <v>-0.81125886206896602</v>
      </c>
      <c r="T17" s="3">
        <v>0.102593379310345</v>
      </c>
      <c r="U17" s="3">
        <v>46.830480896551698</v>
      </c>
      <c r="V17" s="3">
        <v>24.4367743793104</v>
      </c>
      <c r="W17" s="3">
        <v>5.0896371379310299</v>
      </c>
      <c r="X17" s="3">
        <v>24.9405849655172</v>
      </c>
      <c r="Y17" s="3">
        <v>25.158029068965501</v>
      </c>
      <c r="Z17" s="3">
        <v>0.24537100000000001</v>
      </c>
      <c r="AA17" s="3">
        <v>24.8883922413793</v>
      </c>
      <c r="AB17" s="3">
        <v>24.974347931034501</v>
      </c>
      <c r="AC17" s="3">
        <v>0.29190393103448298</v>
      </c>
      <c r="AD17" s="3">
        <v>24.993592448275901</v>
      </c>
      <c r="AE17" s="3">
        <v>24.976518241379299</v>
      </c>
      <c r="AF17" s="3">
        <v>260.17678203448298</v>
      </c>
      <c r="AG17" s="3">
        <v>260.16673644827603</v>
      </c>
      <c r="AH17" s="3">
        <v>25.258615896551699</v>
      </c>
      <c r="AI17" s="3">
        <v>25.523367034482799</v>
      </c>
      <c r="AJ17" s="3">
        <v>1.2989171916373899E-2</v>
      </c>
      <c r="AK17" s="3">
        <v>1.56616929625209E-3</v>
      </c>
      <c r="AL17" s="3">
        <v>0</v>
      </c>
      <c r="AM17" s="3">
        <v>2.5440342350789001E-3</v>
      </c>
      <c r="AN17" s="3">
        <v>2.3246726475527899E-3</v>
      </c>
      <c r="AO17" s="3">
        <v>7.0721522722567401E-4</v>
      </c>
      <c r="AP17" s="3">
        <v>0.28331279345407301</v>
      </c>
      <c r="AQ17" s="3">
        <v>2.1582154610669999</v>
      </c>
      <c r="AR17" s="3">
        <v>0.15028592026797699</v>
      </c>
      <c r="AS17">
        <v>16</v>
      </c>
      <c r="AT17">
        <v>719</v>
      </c>
      <c r="AU17" s="1">
        <v>42719.244872685187</v>
      </c>
    </row>
    <row r="18" spans="1:47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3">
        <f t="shared" si="0"/>
        <v>38.261518000000024</v>
      </c>
      <c r="R18" s="3">
        <v>48.155802206896603</v>
      </c>
      <c r="S18" s="3">
        <v>2.26208182758621</v>
      </c>
      <c r="T18" s="3">
        <v>30.737895999999999</v>
      </c>
      <c r="U18" s="3">
        <v>48.735291896551701</v>
      </c>
      <c r="V18" s="3">
        <v>24.432651931034499</v>
      </c>
      <c r="W18" s="3">
        <v>5.1110858620689701</v>
      </c>
      <c r="X18" s="3">
        <v>24.942315793103401</v>
      </c>
      <c r="Y18" s="3">
        <v>25.164290517241401</v>
      </c>
      <c r="Z18" s="3">
        <v>0.24593089655172401</v>
      </c>
      <c r="AA18" s="3">
        <v>24.8894719310345</v>
      </c>
      <c r="AB18" s="3">
        <v>25.155055724137899</v>
      </c>
      <c r="AC18" s="3">
        <v>0.29349500000000001</v>
      </c>
      <c r="AD18" s="3">
        <v>24.992979275862101</v>
      </c>
      <c r="AE18" s="3">
        <v>26.479865</v>
      </c>
      <c r="AF18" s="3">
        <v>261.820544965517</v>
      </c>
      <c r="AG18" s="3">
        <v>261.80971662068998</v>
      </c>
      <c r="AH18" s="3">
        <v>25.268922586206902</v>
      </c>
      <c r="AI18" s="3">
        <v>25.557212413793099</v>
      </c>
      <c r="AJ18" s="3">
        <v>4.2917269756104902E-2</v>
      </c>
      <c r="AK18" s="3">
        <v>6.6727748165684095E-2</v>
      </c>
      <c r="AL18" s="3">
        <v>3.5185203571100603E-2</v>
      </c>
      <c r="AM18" s="3">
        <v>7.4225495274960196E-2</v>
      </c>
      <c r="AN18" s="3">
        <v>2.4028888970601399E-3</v>
      </c>
      <c r="AO18" s="3">
        <v>0.11446902239055801</v>
      </c>
      <c r="AP18" s="3">
        <v>0.22589073094538101</v>
      </c>
      <c r="AQ18" s="3">
        <v>0.13287938955940301</v>
      </c>
      <c r="AR18" s="3">
        <v>0.118434741949188</v>
      </c>
      <c r="AS18">
        <v>17</v>
      </c>
      <c r="AT18">
        <v>179</v>
      </c>
      <c r="AU18" s="1">
        <v>42719.265706018516</v>
      </c>
    </row>
    <row r="19" spans="1:47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3">
        <f t="shared" si="0"/>
        <v>38.520532000000003</v>
      </c>
      <c r="J19" s="3">
        <v>1.1499999999999999</v>
      </c>
      <c r="K19" s="3">
        <f>1+($M19-((F19*$J$19)*'ipb3-32-he-dc'!$N$7+'ipb3-32-he-dc'!$O$7))/(F19*$J$19)</f>
        <v>1.0147312640338062</v>
      </c>
      <c r="L19" s="3">
        <f>1/$L$2*J19</f>
        <v>1.8399999999999999</v>
      </c>
      <c r="M19" s="3">
        <f>$E$17-E19</f>
        <v>3.5516889310345015</v>
      </c>
      <c r="N19" s="3">
        <f>(G19-H19)^2</f>
        <v>1.1044462547303406</v>
      </c>
      <c r="O19" s="3">
        <v>5.2</v>
      </c>
      <c r="P19" s="3">
        <f>1+($M19-((N19*$O$19)*'ipb3-32-he-dc'!$N$7+'ipb3-32-he-dc'!$O$7))/(N19*$O$19)</f>
        <v>0.99718170229206649</v>
      </c>
      <c r="Q19" s="3">
        <f>1/O19</f>
        <v>0.19230769230769229</v>
      </c>
      <c r="R19" s="3">
        <v>47.799319586206899</v>
      </c>
      <c r="S19" s="3">
        <v>2.6016337931034501</v>
      </c>
      <c r="T19" s="3">
        <v>27.9813224482759</v>
      </c>
      <c r="U19" s="3">
        <v>50.602626999999998</v>
      </c>
      <c r="V19" s="3">
        <v>24.403646689655201</v>
      </c>
      <c r="W19" s="3">
        <v>5.1071627241379298</v>
      </c>
      <c r="X19" s="3">
        <v>24.939076689655199</v>
      </c>
      <c r="Y19" s="3">
        <v>25.166873172413801</v>
      </c>
      <c r="Z19" s="3">
        <v>0.246096482758621</v>
      </c>
      <c r="AA19" s="3">
        <v>24.884567241379301</v>
      </c>
      <c r="AB19" s="3">
        <v>25.169944344827599</v>
      </c>
      <c r="AC19" s="3">
        <v>0.29199506896551702</v>
      </c>
      <c r="AD19" s="3">
        <v>24.990743862068999</v>
      </c>
      <c r="AE19" s="3">
        <v>26.3484128965517</v>
      </c>
      <c r="AF19" s="3">
        <v>261.47421265517198</v>
      </c>
      <c r="AG19" s="3">
        <v>261.463700862069</v>
      </c>
      <c r="AH19" s="3">
        <v>25.266764310344801</v>
      </c>
      <c r="AI19" s="3">
        <v>25.554186137931001</v>
      </c>
      <c r="AJ19" s="3">
        <v>1.3205274383033301E-2</v>
      </c>
      <c r="AK19" s="3">
        <v>4.41410062881358E-3</v>
      </c>
      <c r="AL19" s="3">
        <v>2.14181332365775E-2</v>
      </c>
      <c r="AM19" s="3">
        <v>2.3052904330363301E-3</v>
      </c>
      <c r="AN19" s="3">
        <v>3.9642693218188097E-3</v>
      </c>
      <c r="AO19" s="3">
        <v>1.3484802662407799E-2</v>
      </c>
      <c r="AP19" s="3">
        <v>0.107673794779724</v>
      </c>
      <c r="AQ19" s="3">
        <v>1.8116542043973199E-2</v>
      </c>
      <c r="AR19" s="3">
        <v>0.117760534893012</v>
      </c>
      <c r="AS19">
        <v>18</v>
      </c>
      <c r="AT19">
        <v>359</v>
      </c>
      <c r="AU19" s="1">
        <v>42719.307372685187</v>
      </c>
    </row>
    <row r="20" spans="1:47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3">
        <f t="shared" si="0"/>
        <v>38.332041793102974</v>
      </c>
      <c r="K20" s="3">
        <f>1+($M20-((F20*$J$19)*'ipb3-32-he-dc'!$N$7+'ipb3-32-he-dc'!$O$7))/(F20*$J$19)</f>
        <v>1.0098252787951587</v>
      </c>
      <c r="M20" s="3">
        <f>$E$17-E20</f>
        <v>3.6061467931035018</v>
      </c>
      <c r="N20" s="3">
        <f>(G20-H20)^2</f>
        <v>1.0694115202305525</v>
      </c>
      <c r="O20" s="3">
        <v>5.4</v>
      </c>
      <c r="P20" s="3">
        <f>1+($M20-((N20*$O$20)*'ipb3-32-he-dc'!$N$7+'ipb3-32-he-dc'!$O$7))/(N20*$O$20)</f>
        <v>1.0032169962928863</v>
      </c>
      <c r="Q20" s="3">
        <f>1/O20</f>
        <v>0.18518518518518517</v>
      </c>
      <c r="R20" s="3">
        <v>48.133167793103397</v>
      </c>
      <c r="S20" s="3">
        <v>2.0065794482758599</v>
      </c>
      <c r="T20" s="3">
        <v>30.5705160344828</v>
      </c>
      <c r="U20" s="3">
        <v>48.580294034482797</v>
      </c>
      <c r="V20" s="3">
        <v>24.3611552758621</v>
      </c>
      <c r="W20" s="3">
        <v>5.0827825517241401</v>
      </c>
      <c r="X20" s="3">
        <v>24.937340517241399</v>
      </c>
      <c r="Y20" s="3">
        <v>25.160020448275901</v>
      </c>
      <c r="Z20" s="3">
        <v>0.246155137931035</v>
      </c>
      <c r="AA20" s="3">
        <v>24.886368620689701</v>
      </c>
      <c r="AB20" s="3">
        <v>25.136987793103401</v>
      </c>
      <c r="AC20" s="3">
        <v>0.29025768965517201</v>
      </c>
      <c r="AD20" s="3">
        <v>24.987401862068999</v>
      </c>
      <c r="AE20" s="3">
        <v>26.4821935862069</v>
      </c>
      <c r="AF20" s="3">
        <v>261.68743262069</v>
      </c>
      <c r="AG20" s="3">
        <v>261.67680103448299</v>
      </c>
      <c r="AH20" s="3">
        <v>25.266090896551699</v>
      </c>
      <c r="AI20" s="3">
        <v>25.554638896551701</v>
      </c>
      <c r="AJ20" s="3">
        <v>2.1052043299955799E-2</v>
      </c>
      <c r="AK20" s="3">
        <v>3.8981279068904398E-3</v>
      </c>
      <c r="AL20" s="3">
        <v>1.63845777164453E-2</v>
      </c>
      <c r="AM20" s="3">
        <v>5.6024847091380604E-3</v>
      </c>
      <c r="AN20" s="3">
        <v>2.4498293392393E-3</v>
      </c>
      <c r="AO20" s="3">
        <v>1.53571965414397E-2</v>
      </c>
      <c r="AP20" s="3">
        <v>0.135554179299751</v>
      </c>
      <c r="AQ20" s="3">
        <v>1.7084168944382701E-2</v>
      </c>
      <c r="AR20" s="3">
        <v>0.110840798446233</v>
      </c>
      <c r="AS20">
        <v>19</v>
      </c>
      <c r="AT20">
        <v>179</v>
      </c>
      <c r="AU20" s="1">
        <v>42719.328206018516</v>
      </c>
    </row>
    <row r="21" spans="1:47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3">
        <f t="shared" si="0"/>
        <v>39.704343586207017</v>
      </c>
      <c r="R21" s="3">
        <v>0.92928596551724196</v>
      </c>
      <c r="S21" s="3">
        <v>-1.1127034137931</v>
      </c>
      <c r="T21" s="3">
        <v>1.0318724137931E-2</v>
      </c>
      <c r="U21" s="3">
        <v>45.860372758620699</v>
      </c>
      <c r="V21" s="3">
        <v>24.270962103448301</v>
      </c>
      <c r="W21" s="3">
        <v>5.1103828275862098</v>
      </c>
      <c r="X21" s="3">
        <v>24.9333311034483</v>
      </c>
      <c r="Y21" s="3">
        <v>25.147237137931</v>
      </c>
      <c r="Z21" s="3">
        <v>0.245814068965517</v>
      </c>
      <c r="AA21" s="3">
        <v>24.878404</v>
      </c>
      <c r="AB21" s="3">
        <v>24.946542206896499</v>
      </c>
      <c r="AC21" s="3">
        <v>0.29026903448275898</v>
      </c>
      <c r="AD21" s="3">
        <v>24.980082724137901</v>
      </c>
      <c r="AE21" s="3">
        <v>24.9581961724138</v>
      </c>
      <c r="AF21" s="3">
        <v>260.20394789655199</v>
      </c>
      <c r="AG21" s="3">
        <v>260.19248793103401</v>
      </c>
      <c r="AH21" s="3">
        <v>25.253611586206901</v>
      </c>
      <c r="AI21" s="3">
        <v>25.521793517241399</v>
      </c>
      <c r="AJ21" s="3">
        <v>5.8593220073859302E-2</v>
      </c>
      <c r="AK21" s="3">
        <v>3.2577396277865801E-2</v>
      </c>
      <c r="AL21" s="3">
        <v>0</v>
      </c>
      <c r="AM21" s="3">
        <v>2.6543948764508201E-2</v>
      </c>
      <c r="AN21" s="3">
        <v>2.9153509204289901E-3</v>
      </c>
      <c r="AO21" s="3">
        <v>2.6570503976040998</v>
      </c>
      <c r="AP21" s="3">
        <v>0.480773931321057</v>
      </c>
      <c r="AQ21" s="3">
        <v>4.4563469991555102</v>
      </c>
      <c r="AR21" s="3">
        <v>0.124921482612515</v>
      </c>
      <c r="AS21">
        <v>20</v>
      </c>
      <c r="AT21">
        <v>179</v>
      </c>
      <c r="AU21" s="1">
        <v>42719.349039351851</v>
      </c>
    </row>
    <row r="22" spans="1:47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3">
        <f t="shared" si="0"/>
        <v>41.272269448276006</v>
      </c>
      <c r="R22" s="3">
        <v>0.92999296551724098</v>
      </c>
      <c r="S22" s="3">
        <v>-1.1646118275862101</v>
      </c>
      <c r="T22" s="3">
        <v>-3.7309586206896499E-2</v>
      </c>
      <c r="U22" s="3">
        <v>58.902938448275798</v>
      </c>
      <c r="V22" s="3">
        <v>24.0587706206897</v>
      </c>
      <c r="W22" s="3">
        <v>5.0811144482758603</v>
      </c>
      <c r="X22" s="3">
        <v>24.931529862068999</v>
      </c>
      <c r="Y22" s="3">
        <v>25.1835251034483</v>
      </c>
      <c r="Z22" s="3">
        <v>0.24519389655172399</v>
      </c>
      <c r="AA22" s="3">
        <v>24.872061931034501</v>
      </c>
      <c r="AB22" s="3">
        <v>24.937063896551699</v>
      </c>
      <c r="AC22" s="3">
        <v>0.28934879310344802</v>
      </c>
      <c r="AD22" s="3">
        <v>24.975112965517202</v>
      </c>
      <c r="AE22" s="3">
        <v>24.951566172413798</v>
      </c>
      <c r="AF22" s="3">
        <v>308.85481844827598</v>
      </c>
      <c r="AG22" s="3">
        <v>308.84472237930999</v>
      </c>
      <c r="AH22" s="3">
        <v>25.318803689655201</v>
      </c>
      <c r="AI22" s="3">
        <v>25.667765275862099</v>
      </c>
      <c r="AJ22" s="3">
        <v>0.107177539065965</v>
      </c>
      <c r="AK22" s="3">
        <v>8.3594564900586796E-2</v>
      </c>
      <c r="AL22" s="3">
        <v>0</v>
      </c>
      <c r="AM22" s="3">
        <v>0.109372848380349</v>
      </c>
      <c r="AN22" s="3">
        <v>1.9756637675934401E-3</v>
      </c>
      <c r="AO22" s="3">
        <v>8.13945069413082E-4</v>
      </c>
      <c r="AP22" s="3">
        <v>0.28107036015572501</v>
      </c>
      <c r="AQ22" s="3">
        <v>0.33926883799455598</v>
      </c>
      <c r="AR22" s="3">
        <v>0.12402036443497901</v>
      </c>
      <c r="AS22">
        <v>21</v>
      </c>
      <c r="AT22">
        <v>720</v>
      </c>
      <c r="AU22" s="1">
        <v>42719.432476851849</v>
      </c>
    </row>
    <row r="23" spans="1:47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3">
        <f t="shared" si="0"/>
        <v>38.571214379309993</v>
      </c>
      <c r="R23" s="3">
        <v>48.451570379310397</v>
      </c>
      <c r="S23" s="3">
        <v>1.93054582758621</v>
      </c>
      <c r="T23" s="3">
        <v>30.529689999999999</v>
      </c>
      <c r="U23" s="3">
        <v>65.537767034482798</v>
      </c>
      <c r="V23" s="3">
        <v>24.090014206896601</v>
      </c>
      <c r="W23" s="3">
        <v>5.11330068965517</v>
      </c>
      <c r="X23" s="3">
        <v>24.929234896551701</v>
      </c>
      <c r="Y23" s="3">
        <v>25.198516896551698</v>
      </c>
      <c r="Z23" s="3">
        <v>0.245843482758621</v>
      </c>
      <c r="AA23" s="3">
        <v>24.874340482758601</v>
      </c>
      <c r="AB23" s="3">
        <v>25.120525862069002</v>
      </c>
      <c r="AC23" s="3">
        <v>0.29236731034482799</v>
      </c>
      <c r="AD23" s="3">
        <v>24.977163793103401</v>
      </c>
      <c r="AE23" s="3">
        <v>26.4593636206897</v>
      </c>
      <c r="AF23" s="3">
        <v>312.541808</v>
      </c>
      <c r="AG23" s="3">
        <v>312.530870137931</v>
      </c>
      <c r="AH23" s="3">
        <v>25.337844758620701</v>
      </c>
      <c r="AI23" s="3">
        <v>25.7154898275862</v>
      </c>
      <c r="AJ23" s="3">
        <v>0.61800099758247895</v>
      </c>
      <c r="AK23" s="3">
        <v>0.58549255561607105</v>
      </c>
      <c r="AL23" s="3">
        <v>2.6309655451616901E-2</v>
      </c>
      <c r="AM23" s="3">
        <v>0.63401240136919101</v>
      </c>
      <c r="AN23" s="3">
        <v>1.9483249331574001E-3</v>
      </c>
      <c r="AO23" s="3">
        <v>8.5167047359275203E-2</v>
      </c>
      <c r="AP23" s="3">
        <v>0.25038534893304099</v>
      </c>
      <c r="AQ23" s="3">
        <v>0.119339293531784</v>
      </c>
      <c r="AR23" s="3">
        <v>9.22486348490269E-2</v>
      </c>
      <c r="AS23">
        <v>22</v>
      </c>
      <c r="AT23">
        <v>179</v>
      </c>
      <c r="AU23" s="1">
        <v>42719.453321759262</v>
      </c>
    </row>
    <row r="24" spans="1:47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3">
        <f t="shared" si="0"/>
        <v>39.665442103448015</v>
      </c>
      <c r="R24" s="3">
        <v>48.588592620689703</v>
      </c>
      <c r="S24" s="3">
        <v>2.6271331724137901</v>
      </c>
      <c r="T24" s="3">
        <v>28.052648620689698</v>
      </c>
      <c r="U24" s="3">
        <v>60.547022137931002</v>
      </c>
      <c r="V24" s="3">
        <v>24.187274896551699</v>
      </c>
      <c r="W24" s="3">
        <v>5.1162295172413801</v>
      </c>
      <c r="X24" s="3">
        <v>24.937492379310299</v>
      </c>
      <c r="Y24" s="3">
        <v>25.192911931034502</v>
      </c>
      <c r="Z24" s="3">
        <v>0.246279206896552</v>
      </c>
      <c r="AA24" s="3">
        <v>24.8806121034483</v>
      </c>
      <c r="AB24" s="3">
        <v>25.167980068965502</v>
      </c>
      <c r="AC24" s="3">
        <v>0.28940086206896498</v>
      </c>
      <c r="AD24" s="3">
        <v>24.985925999999999</v>
      </c>
      <c r="AE24" s="3">
        <v>26.3588994137931</v>
      </c>
      <c r="AF24" s="3">
        <v>309.21612027586201</v>
      </c>
      <c r="AG24" s="3">
        <v>309.20572210344801</v>
      </c>
      <c r="AH24" s="3">
        <v>25.3318904482759</v>
      </c>
      <c r="AI24" s="3">
        <v>25.713121103448302</v>
      </c>
      <c r="AJ24" s="3">
        <v>0.76093866542972399</v>
      </c>
      <c r="AK24" s="3">
        <v>4.8194026652642802E-2</v>
      </c>
      <c r="AL24" s="3">
        <v>2.8236819950409199E-2</v>
      </c>
      <c r="AM24" s="3">
        <v>5.7381636114664902E-2</v>
      </c>
      <c r="AN24" s="3">
        <v>1.8725119463562001E-3</v>
      </c>
      <c r="AO24" s="3">
        <v>1.42107583508296E-2</v>
      </c>
      <c r="AP24" s="3">
        <v>0.12812197129646399</v>
      </c>
      <c r="AQ24" s="3">
        <v>1.89437594873226E-2</v>
      </c>
      <c r="AR24" s="3">
        <v>9.3733939051535306E-2</v>
      </c>
      <c r="AS24">
        <v>23</v>
      </c>
      <c r="AT24">
        <v>359</v>
      </c>
      <c r="AU24" s="1">
        <v>42719.494976851849</v>
      </c>
    </row>
    <row r="25" spans="1:47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3">
        <f t="shared" si="0"/>
        <v>38.816410482759011</v>
      </c>
      <c r="R25" s="3">
        <v>48.4243013793103</v>
      </c>
      <c r="S25" s="3">
        <v>2.1370935517241398</v>
      </c>
      <c r="T25" s="3">
        <v>30.508959068965499</v>
      </c>
      <c r="U25" s="3">
        <v>64.2994877586207</v>
      </c>
      <c r="V25" s="3">
        <v>24.255325310344801</v>
      </c>
      <c r="W25" s="3">
        <v>5.0808664482758603</v>
      </c>
      <c r="X25" s="3">
        <v>24.9402594137931</v>
      </c>
      <c r="Y25" s="3">
        <v>25.207160310344801</v>
      </c>
      <c r="Z25" s="3">
        <v>0.245796862068966</v>
      </c>
      <c r="AA25" s="3">
        <v>24.891723379310299</v>
      </c>
      <c r="AB25" s="3">
        <v>25.150150724137902</v>
      </c>
      <c r="AC25" s="3">
        <v>0.293126413793103</v>
      </c>
      <c r="AD25" s="3">
        <v>24.992295689655201</v>
      </c>
      <c r="AE25" s="3">
        <v>26.468710482758599</v>
      </c>
      <c r="AF25" s="3">
        <v>312.233826724138</v>
      </c>
      <c r="AG25" s="3">
        <v>312.22377799999998</v>
      </c>
      <c r="AH25" s="3">
        <v>25.340511517241399</v>
      </c>
      <c r="AI25" s="3">
        <v>25.722026206896501</v>
      </c>
      <c r="AJ25" s="3">
        <v>0.64841876172231405</v>
      </c>
      <c r="AK25" s="3">
        <v>0.23323438128149501</v>
      </c>
      <c r="AL25" s="3" t="s">
        <v>35</v>
      </c>
      <c r="AM25" s="3">
        <v>0.29187966457043202</v>
      </c>
      <c r="AN25" s="3">
        <v>3.6607979866313E-3</v>
      </c>
      <c r="AO25" s="3">
        <v>1.7760557297400899E-2</v>
      </c>
      <c r="AP25" s="3">
        <v>0.13083430520146799</v>
      </c>
      <c r="AQ25" s="3">
        <v>1.86687207371329E-2</v>
      </c>
      <c r="AR25" s="3">
        <v>9.3069297606070397E-2</v>
      </c>
      <c r="AS25">
        <v>24</v>
      </c>
      <c r="AT25">
        <v>179</v>
      </c>
      <c r="AU25" s="1">
        <v>42719.515821759262</v>
      </c>
    </row>
    <row r="26" spans="1:47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3">
        <f t="shared" si="0"/>
        <v>41.07472803448303</v>
      </c>
      <c r="R26" s="3">
        <v>0.99232982758620703</v>
      </c>
      <c r="S26" s="3">
        <v>-0.94355786206896497</v>
      </c>
      <c r="T26" s="3">
        <v>7.5991931034482693E-2</v>
      </c>
      <c r="U26" s="3">
        <v>58.473944517241399</v>
      </c>
      <c r="V26" s="3">
        <v>24.2842283448276</v>
      </c>
      <c r="W26" s="3">
        <v>5.1107833793103499</v>
      </c>
      <c r="X26" s="3">
        <v>24.9474590689655</v>
      </c>
      <c r="Y26" s="3">
        <v>25.196992241379299</v>
      </c>
      <c r="Z26" s="3">
        <v>0.24594324137931001</v>
      </c>
      <c r="AA26" s="3">
        <v>24.895043758620702</v>
      </c>
      <c r="AB26" s="3">
        <v>24.972969931034498</v>
      </c>
      <c r="AC26" s="3">
        <v>0.28819279310344798</v>
      </c>
      <c r="AD26" s="3">
        <v>24.997374000000001</v>
      </c>
      <c r="AE26" s="3">
        <v>24.9786232068966</v>
      </c>
      <c r="AF26" s="3">
        <v>308.50159327586198</v>
      </c>
      <c r="AG26" s="3">
        <v>308.491855965517</v>
      </c>
      <c r="AH26" s="3">
        <v>25.3272702068966</v>
      </c>
      <c r="AI26" s="3">
        <v>25.684494896551701</v>
      </c>
      <c r="AJ26" s="3">
        <v>0.247400118545586</v>
      </c>
      <c r="AK26" s="3">
        <v>0.184688174118048</v>
      </c>
      <c r="AL26" s="3">
        <v>0</v>
      </c>
      <c r="AM26" s="3">
        <v>0.26774545560649698</v>
      </c>
      <c r="AN26" s="3">
        <v>3.87207521310117E-3</v>
      </c>
      <c r="AO26" s="3">
        <v>2.2087863051875001</v>
      </c>
      <c r="AP26" s="3">
        <v>0.45672987207694099</v>
      </c>
      <c r="AQ26" s="3">
        <v>4.4407206801721397</v>
      </c>
      <c r="AR26" s="3">
        <v>9.97875010093561E-2</v>
      </c>
      <c r="AS26">
        <v>25</v>
      </c>
      <c r="AT26">
        <v>179</v>
      </c>
      <c r="AU26" s="1">
        <v>42719.53665509259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Normal="100" workbookViewId="0">
      <pane ySplit="1" topLeftCell="A77" activePane="bottomLeft" state="frozen"/>
      <selection pane="bottomLeft" activeCell="O32" sqref="O32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198.86192996551699</v>
      </c>
      <c r="B2" s="3">
        <v>197.16492117241401</v>
      </c>
      <c r="C2">
        <v>100</v>
      </c>
      <c r="D2" s="3">
        <v>0.1</v>
      </c>
      <c r="E2" s="3" t="s">
        <v>40</v>
      </c>
      <c r="F2" s="3">
        <v>0</v>
      </c>
      <c r="G2" s="3">
        <v>0</v>
      </c>
      <c r="H2" s="3">
        <v>0</v>
      </c>
      <c r="I2" s="6">
        <f>A2-B2</f>
        <v>1.6970087931029809</v>
      </c>
      <c r="J2" s="6">
        <f>(G2-H2)*H2</f>
        <v>0</v>
      </c>
      <c r="K2" s="6">
        <f>G2-H2</f>
        <v>0</v>
      </c>
      <c r="L2" s="6"/>
      <c r="M2" s="6">
        <f>K2^2</f>
        <v>0</v>
      </c>
      <c r="Q2" s="3">
        <v>0.99758999999999998</v>
      </c>
      <c r="R2" s="3">
        <v>-3.7799231724137901</v>
      </c>
      <c r="S2" s="3">
        <v>-1.63322234482759</v>
      </c>
      <c r="T2" s="3">
        <v>26.325457689655199</v>
      </c>
      <c r="U2" s="3">
        <v>21.8191310689655</v>
      </c>
      <c r="V2" s="3">
        <v>5.0711502413793097</v>
      </c>
      <c r="W2" s="3">
        <v>24.854277482758601</v>
      </c>
      <c r="X2" s="3">
        <v>25.0140467931034</v>
      </c>
      <c r="Y2" s="3">
        <v>0.246892206896552</v>
      </c>
      <c r="Z2" s="3">
        <v>24.7719327586207</v>
      </c>
      <c r="AA2" s="3">
        <v>24.686085137930998</v>
      </c>
      <c r="AB2" s="3">
        <v>0.293770275862069</v>
      </c>
      <c r="AC2" s="3">
        <v>24.873228241379302</v>
      </c>
      <c r="AD2" s="3">
        <v>24.770711965517201</v>
      </c>
      <c r="AE2" s="3">
        <v>25.080997448275902</v>
      </c>
      <c r="AF2" s="3">
        <v>0</v>
      </c>
      <c r="AG2" s="3">
        <v>1.6998766132745999</v>
      </c>
      <c r="AH2" s="3">
        <v>0</v>
      </c>
      <c r="AI2" s="3">
        <v>1.65712478802249</v>
      </c>
      <c r="AJ2" s="3">
        <v>3.8920445084701999E-3</v>
      </c>
      <c r="AK2" s="3">
        <v>6.82006166567517E-2</v>
      </c>
      <c r="AL2" s="3">
        <v>0.49346970680492802</v>
      </c>
      <c r="AM2" s="3">
        <v>0.43436886708392403</v>
      </c>
      <c r="AN2" s="3">
        <v>0.38484776471871002</v>
      </c>
      <c r="AO2">
        <v>1</v>
      </c>
      <c r="AP2">
        <v>707</v>
      </c>
      <c r="AQ2" s="1">
        <v>42723.86178240741</v>
      </c>
    </row>
    <row r="3" spans="1:43" x14ac:dyDescent="0.25">
      <c r="A3" s="2">
        <v>172.707479482759</v>
      </c>
      <c r="B3" s="3">
        <v>169.20817403448299</v>
      </c>
      <c r="C3">
        <v>300</v>
      </c>
      <c r="D3" s="3">
        <v>19.726221413793098</v>
      </c>
      <c r="E3" s="3">
        <v>7.6832179134821299E-258</v>
      </c>
      <c r="F3" s="3" t="s">
        <v>35</v>
      </c>
      <c r="G3" s="3" t="s">
        <v>35</v>
      </c>
      <c r="H3" s="3" t="s">
        <v>35</v>
      </c>
      <c r="I3" s="6">
        <f t="shared" ref="I3:I27" si="0">A3-B3</f>
        <v>3.4993054482760044</v>
      </c>
      <c r="J3" s="6" t="e">
        <f t="shared" ref="J3:J27" si="1">(G3-H3)*H3</f>
        <v>#VALUE!</v>
      </c>
      <c r="K3" s="6" t="e">
        <f t="shared" ref="K3:K27" si="2">G3-H3</f>
        <v>#VALUE!</v>
      </c>
      <c r="L3" s="6"/>
      <c r="M3" s="6"/>
      <c r="Q3" s="3">
        <v>48.521633379310302</v>
      </c>
      <c r="R3" s="3">
        <v>-1.2839741379310301</v>
      </c>
      <c r="S3" s="3">
        <v>33.205783724137902</v>
      </c>
      <c r="T3" s="3">
        <v>21.9026647241379</v>
      </c>
      <c r="U3" s="3">
        <v>21.617182172413798</v>
      </c>
      <c r="V3" s="3">
        <v>5.1040886551724096</v>
      </c>
      <c r="W3" s="3">
        <v>24.848152310344801</v>
      </c>
      <c r="X3" s="3">
        <v>24.994427862068999</v>
      </c>
      <c r="Y3" s="3">
        <v>0.246984275862069</v>
      </c>
      <c r="Z3" s="3">
        <v>24.7674677586207</v>
      </c>
      <c r="AA3" s="3">
        <v>24.8265539310345</v>
      </c>
      <c r="AB3" s="3">
        <v>0.29208637931034498</v>
      </c>
      <c r="AC3" s="3">
        <v>24.868784862068999</v>
      </c>
      <c r="AD3" s="3">
        <v>26.482888413793098</v>
      </c>
      <c r="AE3" s="3">
        <v>25.050615000000001</v>
      </c>
      <c r="AF3" s="3">
        <v>0</v>
      </c>
      <c r="AG3" s="3">
        <v>1.2888666473846799</v>
      </c>
      <c r="AH3" s="3" t="s">
        <v>35</v>
      </c>
      <c r="AI3" s="3">
        <v>1.26262786941405</v>
      </c>
      <c r="AJ3" s="3">
        <v>3.4980719140873199E-3</v>
      </c>
      <c r="AK3" s="3">
        <v>0.14472396282622901</v>
      </c>
      <c r="AL3" s="3">
        <v>0.471470812785104</v>
      </c>
      <c r="AM3" s="3">
        <v>0.182680174924061</v>
      </c>
      <c r="AN3" s="3">
        <v>0.237453605879136</v>
      </c>
      <c r="AO3">
        <v>2</v>
      </c>
      <c r="AP3">
        <v>179</v>
      </c>
      <c r="AQ3" s="1">
        <v>42723.882615740738</v>
      </c>
    </row>
    <row r="4" spans="1:43" x14ac:dyDescent="0.25">
      <c r="A4" s="2">
        <v>150.19422596551701</v>
      </c>
      <c r="B4" s="3">
        <v>146.44093848275901</v>
      </c>
      <c r="C4">
        <v>150</v>
      </c>
      <c r="D4" s="3">
        <v>42.375478137930997</v>
      </c>
      <c r="E4" s="3">
        <v>8.1546241379310394E-2</v>
      </c>
      <c r="F4" s="3">
        <v>1.8987305000000001</v>
      </c>
      <c r="G4" s="3">
        <v>8.8931982499999993</v>
      </c>
      <c r="H4" s="3">
        <v>8.5151187499999992</v>
      </c>
      <c r="I4" s="6">
        <f t="shared" si="0"/>
        <v>3.7532874827579974</v>
      </c>
      <c r="J4" s="6">
        <f t="shared" si="1"/>
        <v>3.2193918394406258</v>
      </c>
      <c r="K4" s="6">
        <f t="shared" si="2"/>
        <v>0.37807950000000012</v>
      </c>
      <c r="L4" s="6"/>
      <c r="M4" s="6">
        <f t="shared" ref="M4:M66" si="3">K4^2</f>
        <v>0.14294410832025009</v>
      </c>
      <c r="N4" s="3">
        <f>he!O4</f>
        <v>10.199999999999999</v>
      </c>
      <c r="O4" s="3">
        <f>1+L4-('ipb3-32-he-dc'!$N$4*'h2'!M4*'h2'!$N$4)/('h2'!M4*'h2'!$N$4)</f>
        <v>0.45840115624715261</v>
      </c>
      <c r="P4" s="22">
        <f>1/N4</f>
        <v>9.8039215686274522E-2</v>
      </c>
      <c r="Q4" s="3">
        <v>48.4078359655173</v>
      </c>
      <c r="R4" s="3">
        <v>-1.005857</v>
      </c>
      <c r="S4" s="3">
        <v>29.524773310344798</v>
      </c>
      <c r="T4" s="3">
        <v>13.764400931034499</v>
      </c>
      <c r="U4" s="3">
        <v>21.419418344827601</v>
      </c>
      <c r="V4" s="3">
        <v>4.6493149999999996</v>
      </c>
      <c r="W4" s="3">
        <v>24.842547862069001</v>
      </c>
      <c r="X4" s="3">
        <v>24.970088827586199</v>
      </c>
      <c r="Y4" s="3">
        <v>0.24539586206896599</v>
      </c>
      <c r="Z4" s="3">
        <v>24.761418689655201</v>
      </c>
      <c r="AA4" s="3">
        <v>24.8359127931034</v>
      </c>
      <c r="AB4" s="3">
        <v>0.27051710344827601</v>
      </c>
      <c r="AC4" s="3">
        <v>24.859865551724099</v>
      </c>
      <c r="AD4" s="3">
        <v>26.408216482758601</v>
      </c>
      <c r="AE4" s="3">
        <v>25.056236758620699</v>
      </c>
      <c r="AF4" s="3">
        <v>0.44244910453434699</v>
      </c>
      <c r="AG4" s="3">
        <v>0.81271492922626298</v>
      </c>
      <c r="AH4" s="3" t="s">
        <v>35</v>
      </c>
      <c r="AI4" s="3">
        <v>1.04312994359908</v>
      </c>
      <c r="AJ4" s="3">
        <v>3.1266790410601499E-3</v>
      </c>
      <c r="AK4" s="3">
        <v>2.9889818232451001E-2</v>
      </c>
      <c r="AL4" s="3">
        <v>0.29469880188404202</v>
      </c>
      <c r="AM4" s="3">
        <v>2.70731935273738E-2</v>
      </c>
      <c r="AN4" s="3">
        <v>0.333448631384547</v>
      </c>
      <c r="AO4">
        <v>3</v>
      </c>
      <c r="AP4">
        <v>179</v>
      </c>
      <c r="AQ4" s="1">
        <v>42723.903449074074</v>
      </c>
    </row>
    <row r="5" spans="1:43" x14ac:dyDescent="0.25">
      <c r="A5" s="2">
        <v>149.983506275862</v>
      </c>
      <c r="B5" s="3">
        <v>132.53043917241399</v>
      </c>
      <c r="C5">
        <v>100</v>
      </c>
      <c r="D5" s="3">
        <v>67.138739413793104</v>
      </c>
      <c r="E5" s="3">
        <v>11.0267496551724</v>
      </c>
      <c r="F5" s="3">
        <v>2.1487676896551702</v>
      </c>
      <c r="G5" s="3">
        <v>8.6254368275862099</v>
      </c>
      <c r="H5" s="3">
        <v>8.1801083793103402</v>
      </c>
      <c r="I5" s="6">
        <f t="shared" si="0"/>
        <v>17.453067103448006</v>
      </c>
      <c r="J5" s="6">
        <f t="shared" si="1"/>
        <v>3.642834971286713</v>
      </c>
      <c r="K5" s="6">
        <f t="shared" si="2"/>
        <v>0.4453284482758697</v>
      </c>
      <c r="L5" s="6"/>
      <c r="M5" s="6">
        <f t="shared" si="3"/>
        <v>0.19831742684379397</v>
      </c>
      <c r="N5" s="3">
        <f>he!O5</f>
        <v>11</v>
      </c>
      <c r="O5" s="3">
        <f>1+L5-('ipb3-32-he-dc'!$N$4*'h2'!M5*'h2'!$N$4)/('h2'!M5*'h2'!$N$4)</f>
        <v>0.45840115624715261</v>
      </c>
      <c r="P5" s="22">
        <f>1/N5</f>
        <v>9.0909090909090912E-2</v>
      </c>
      <c r="Q5" s="3">
        <v>48.174048655172399</v>
      </c>
      <c r="R5" s="3">
        <v>-1.2829341379310299</v>
      </c>
      <c r="S5" s="3">
        <v>27.2181256551724</v>
      </c>
      <c r="T5" s="3">
        <v>9.3053127931034503</v>
      </c>
      <c r="U5" s="3">
        <v>21.0571207931035</v>
      </c>
      <c r="V5" s="3">
        <v>4.2581166206896599</v>
      </c>
      <c r="W5" s="3">
        <v>24.823906517241401</v>
      </c>
      <c r="X5" s="3">
        <v>24.940378793103399</v>
      </c>
      <c r="Y5" s="3">
        <v>0.31889879310344799</v>
      </c>
      <c r="Z5" s="3">
        <v>24.735312724137898</v>
      </c>
      <c r="AA5" s="3">
        <v>24.811455413793102</v>
      </c>
      <c r="AB5" s="3">
        <v>0.26611631034482802</v>
      </c>
      <c r="AC5" s="3">
        <v>24.828924862069002</v>
      </c>
      <c r="AD5" s="3">
        <v>26.279758000000001</v>
      </c>
      <c r="AE5" s="3">
        <v>25.007240310344802</v>
      </c>
      <c r="AF5" s="3">
        <v>7.2146403055400293E-2</v>
      </c>
      <c r="AG5" s="3">
        <v>2.7242681108447498E-3</v>
      </c>
      <c r="AH5" s="3">
        <v>1.39180875503089E-2</v>
      </c>
      <c r="AI5" s="3">
        <v>5.6610889794896299E-2</v>
      </c>
      <c r="AJ5" s="3">
        <v>1.8287319274203899E-3</v>
      </c>
      <c r="AK5" s="3">
        <v>1.33619376713214E-2</v>
      </c>
      <c r="AL5" s="3">
        <v>0.41640274707361702</v>
      </c>
      <c r="AM5" s="3">
        <v>1.7464678672707699E-2</v>
      </c>
      <c r="AN5" s="3">
        <v>0.417918903958513</v>
      </c>
      <c r="AO5">
        <v>4</v>
      </c>
      <c r="AP5">
        <v>359</v>
      </c>
      <c r="AQ5" s="1">
        <v>42723.945115740738</v>
      </c>
    </row>
    <row r="6" spans="1:43" x14ac:dyDescent="0.25">
      <c r="A6" s="2">
        <v>149.99582324137899</v>
      </c>
      <c r="B6" s="3">
        <v>131.97363437931</v>
      </c>
      <c r="C6">
        <v>150</v>
      </c>
      <c r="D6" s="3">
        <v>42.5443889655172</v>
      </c>
      <c r="E6" s="3">
        <v>11.7947929310345</v>
      </c>
      <c r="F6" s="3">
        <v>1.9717471034482801</v>
      </c>
      <c r="G6" s="3">
        <v>8.91716582758621</v>
      </c>
      <c r="H6" s="3">
        <v>8.5249311379310306</v>
      </c>
      <c r="I6" s="6">
        <f t="shared" si="0"/>
        <v>18.022188862068987</v>
      </c>
      <c r="J6" s="6">
        <f t="shared" si="1"/>
        <v>3.3437737192181531</v>
      </c>
      <c r="K6" s="6">
        <f t="shared" si="2"/>
        <v>0.39223468965517938</v>
      </c>
      <c r="L6" s="6"/>
      <c r="M6" s="6">
        <f t="shared" si="3"/>
        <v>0.15384805176889488</v>
      </c>
      <c r="O6" s="3">
        <f>1+L6-('ipb3-32-he-dc'!$N$4*'h2'!M6*'h2'!$N$4)/('h2'!M6*'h2'!$N$4)</f>
        <v>0.45840115624715261</v>
      </c>
      <c r="Q6" s="3">
        <v>48.561068413793102</v>
      </c>
      <c r="R6" s="3">
        <v>-1.9804215862068999</v>
      </c>
      <c r="S6" s="3">
        <v>31.036886586206901</v>
      </c>
      <c r="T6" s="3">
        <v>10.3490629655172</v>
      </c>
      <c r="U6" s="3">
        <v>20.878909103448301</v>
      </c>
      <c r="V6" s="3">
        <v>3.9307282413793101</v>
      </c>
      <c r="W6" s="3">
        <v>24.807386586206899</v>
      </c>
      <c r="X6" s="3">
        <v>24.929809965517201</v>
      </c>
      <c r="Y6" s="3">
        <v>0.28778782758620702</v>
      </c>
      <c r="Z6" s="3">
        <v>24.713850758620701</v>
      </c>
      <c r="AA6" s="3">
        <v>24.748029310344801</v>
      </c>
      <c r="AB6" s="3">
        <v>0.26334051724137902</v>
      </c>
      <c r="AC6" s="3">
        <v>24.808227551724102</v>
      </c>
      <c r="AD6" s="3">
        <v>26.4822098275862</v>
      </c>
      <c r="AE6" s="3">
        <v>25.004516379310299</v>
      </c>
      <c r="AF6" s="3">
        <v>2.0684653313585599E-2</v>
      </c>
      <c r="AG6" s="3">
        <v>2.0390678742250399E-3</v>
      </c>
      <c r="AH6" s="3">
        <v>1.67223229916348E-2</v>
      </c>
      <c r="AI6" s="3">
        <v>1.0987570207489E-2</v>
      </c>
      <c r="AJ6" s="3">
        <v>1.9716451904408898E-3</v>
      </c>
      <c r="AK6" s="3">
        <v>1.7378985532975299E-2</v>
      </c>
      <c r="AL6" s="3">
        <v>0.38378199252317602</v>
      </c>
      <c r="AM6" s="3">
        <v>2.4202740360553698E-2</v>
      </c>
      <c r="AN6" s="3">
        <v>0.45680537098580498</v>
      </c>
      <c r="AO6">
        <v>5</v>
      </c>
      <c r="AP6">
        <v>179</v>
      </c>
      <c r="AQ6" s="1">
        <v>42723.965949074074</v>
      </c>
    </row>
    <row r="7" spans="1:43" x14ac:dyDescent="0.25">
      <c r="A7" s="2">
        <v>149.99902082758601</v>
      </c>
      <c r="B7" s="3">
        <v>131.852466448276</v>
      </c>
      <c r="C7">
        <v>300</v>
      </c>
      <c r="D7" s="3">
        <v>19.681486344827601</v>
      </c>
      <c r="E7" s="3">
        <v>12.0289734137931</v>
      </c>
      <c r="F7" s="3">
        <v>1.7388300344827601</v>
      </c>
      <c r="G7" s="3">
        <v>9.0246479310344796</v>
      </c>
      <c r="H7" s="3">
        <v>8.6852024482758594</v>
      </c>
      <c r="I7" s="6">
        <f t="shared" si="0"/>
        <v>18.146554379310004</v>
      </c>
      <c r="J7" s="6">
        <f t="shared" si="1"/>
        <v>2.9481527379113492</v>
      </c>
      <c r="K7" s="6">
        <f t="shared" si="2"/>
        <v>0.33944548275862019</v>
      </c>
      <c r="L7" s="6"/>
      <c r="M7" s="6">
        <f t="shared" si="3"/>
        <v>0.11522323576523272</v>
      </c>
      <c r="O7" s="3">
        <f>1+L7-('ipb3-32-he-dc'!$N$4*'h2'!M7*'h2'!$N$4)/('h2'!M7*'h2'!$N$4)</f>
        <v>0.45840115624715261</v>
      </c>
      <c r="Q7" s="3">
        <v>48.446239724137897</v>
      </c>
      <c r="R7" s="3">
        <v>-3.31570606896552</v>
      </c>
      <c r="S7" s="3">
        <v>32.693060275862102</v>
      </c>
      <c r="T7" s="3">
        <v>10.809704206896599</v>
      </c>
      <c r="U7" s="3">
        <v>20.677920896551701</v>
      </c>
      <c r="V7" s="3">
        <v>5.2645434827586204</v>
      </c>
      <c r="W7" s="3">
        <v>24.798581379310299</v>
      </c>
      <c r="X7" s="3">
        <v>24.913235241379301</v>
      </c>
      <c r="Y7" s="3">
        <v>0.28626872413793097</v>
      </c>
      <c r="Z7" s="3">
        <v>24.697602482758601</v>
      </c>
      <c r="AA7" s="3">
        <v>24.664384931034501</v>
      </c>
      <c r="AB7" s="3">
        <v>0.26162275862069001</v>
      </c>
      <c r="AC7" s="3">
        <v>24.788387344827601</v>
      </c>
      <c r="AD7" s="3">
        <v>26.564466448275901</v>
      </c>
      <c r="AE7" s="3">
        <v>24.9858992413793</v>
      </c>
      <c r="AF7" s="3">
        <v>1.0911321813721E-2</v>
      </c>
      <c r="AG7" s="3">
        <v>1.8314969228731899E-3</v>
      </c>
      <c r="AH7" s="3">
        <v>1.2378456369534699E-2</v>
      </c>
      <c r="AI7" s="3">
        <v>3.9377754712997502E-3</v>
      </c>
      <c r="AJ7" s="3">
        <v>3.0431609627429202E-3</v>
      </c>
      <c r="AK7" s="3">
        <v>3.1363525161372502E-2</v>
      </c>
      <c r="AL7" s="3">
        <v>0.44268827080662898</v>
      </c>
      <c r="AM7" s="3">
        <v>3.2110414656009598E-2</v>
      </c>
      <c r="AN7" s="3">
        <v>0.44197924320596799</v>
      </c>
      <c r="AO7">
        <v>6</v>
      </c>
      <c r="AP7">
        <v>179</v>
      </c>
      <c r="AQ7" s="1">
        <v>42723.98678240741</v>
      </c>
    </row>
    <row r="8" spans="1:43" x14ac:dyDescent="0.25">
      <c r="A8" s="2">
        <v>149.99825313793099</v>
      </c>
      <c r="B8" s="3">
        <v>131.49738027586201</v>
      </c>
      <c r="C8">
        <v>100</v>
      </c>
      <c r="D8" s="3">
        <v>10</v>
      </c>
      <c r="E8" s="3">
        <v>13.2827446896552</v>
      </c>
      <c r="F8" s="3">
        <v>0</v>
      </c>
      <c r="G8" s="3">
        <v>0</v>
      </c>
      <c r="H8" s="3">
        <v>0</v>
      </c>
      <c r="I8" s="6">
        <f t="shared" si="0"/>
        <v>18.500872862068974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 s="3">
        <v>0.67749062068965504</v>
      </c>
      <c r="R8" s="3">
        <v>-6.8205433448275903</v>
      </c>
      <c r="S8" s="3">
        <v>-2.6315545517241401</v>
      </c>
      <c r="T8" s="3">
        <v>9.79424093103448</v>
      </c>
      <c r="U8" s="3">
        <v>20.389833206896601</v>
      </c>
      <c r="V8" s="3">
        <v>4.82664251724138</v>
      </c>
      <c r="W8" s="3">
        <v>24.7707445172414</v>
      </c>
      <c r="X8" s="3">
        <v>24.8852997586207</v>
      </c>
      <c r="Y8" s="3">
        <v>0.27178579310344803</v>
      </c>
      <c r="Z8" s="3">
        <v>24.6632077586207</v>
      </c>
      <c r="AA8" s="3">
        <v>24.436014965517199</v>
      </c>
      <c r="AB8" s="3">
        <v>0.25171834482758598</v>
      </c>
      <c r="AC8" s="3">
        <v>24.7508829310345</v>
      </c>
      <c r="AD8" s="3">
        <v>24.578100965517201</v>
      </c>
      <c r="AE8" s="3">
        <v>24.932982517241399</v>
      </c>
      <c r="AF8" s="3">
        <v>2.2581268123527998E-2</v>
      </c>
      <c r="AG8" s="3">
        <v>5.8571497459291603E-3</v>
      </c>
      <c r="AH8" s="3">
        <v>0</v>
      </c>
      <c r="AI8" s="3">
        <v>1.1756770931306299E-2</v>
      </c>
      <c r="AJ8" s="3">
        <v>2.1076480322756901E-3</v>
      </c>
      <c r="AK8" s="3">
        <v>2.8287956934369798</v>
      </c>
      <c r="AL8" s="3">
        <v>0.53164806037318402</v>
      </c>
      <c r="AM8" s="3">
        <v>4.5110854927018096</v>
      </c>
      <c r="AN8" s="3">
        <v>0.58767840482002198</v>
      </c>
      <c r="AO8">
        <v>7</v>
      </c>
      <c r="AP8">
        <v>179</v>
      </c>
      <c r="AQ8" s="1">
        <v>42724.007615740738</v>
      </c>
    </row>
    <row r="9" spans="1:43" x14ac:dyDescent="0.25">
      <c r="A9" s="2">
        <v>199.999870068966</v>
      </c>
      <c r="B9" s="3">
        <v>176.22341289655199</v>
      </c>
      <c r="C9">
        <v>300</v>
      </c>
      <c r="D9" s="3">
        <v>10</v>
      </c>
      <c r="E9" s="3">
        <v>20.006770586206901</v>
      </c>
      <c r="F9" s="3">
        <v>0</v>
      </c>
      <c r="G9" s="3">
        <v>0</v>
      </c>
      <c r="H9" s="3">
        <v>0</v>
      </c>
      <c r="I9" s="6">
        <f t="shared" si="0"/>
        <v>23.776457172414013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 s="3">
        <v>0.67857562068965505</v>
      </c>
      <c r="R9" s="3">
        <v>-7.9501218275862104</v>
      </c>
      <c r="S9" s="3">
        <v>-3.2387124137930998</v>
      </c>
      <c r="T9" s="3">
        <v>25.094000896551702</v>
      </c>
      <c r="U9" s="3">
        <v>19.499229724137901</v>
      </c>
      <c r="V9" s="3">
        <v>5.9469053448275897</v>
      </c>
      <c r="W9" s="3">
        <v>24.722965034482801</v>
      </c>
      <c r="X9" s="3">
        <v>24.8686329655172</v>
      </c>
      <c r="Y9" s="3">
        <v>0.271835724137931</v>
      </c>
      <c r="Z9" s="3">
        <v>24.592894620689702</v>
      </c>
      <c r="AA9" s="3">
        <v>24.305760413793099</v>
      </c>
      <c r="AB9" s="3">
        <v>0.24854775862069001</v>
      </c>
      <c r="AC9" s="3">
        <v>24.688293241379299</v>
      </c>
      <c r="AD9" s="3">
        <v>24.479016655172401</v>
      </c>
      <c r="AE9" s="3">
        <v>24.9184917586207</v>
      </c>
      <c r="AF9" s="3">
        <v>1.45973324877916E-2</v>
      </c>
      <c r="AG9" s="3">
        <v>2.58586498661927E-3</v>
      </c>
      <c r="AH9" s="3">
        <v>0</v>
      </c>
      <c r="AI9" s="3">
        <v>1.62989856073243E-3</v>
      </c>
      <c r="AJ9" s="3">
        <v>2.1358666151819602E-3</v>
      </c>
      <c r="AK9" s="3">
        <v>7.8278839206862797E-4</v>
      </c>
      <c r="AL9" s="3">
        <v>0.41926852001936898</v>
      </c>
      <c r="AM9" s="3">
        <v>0.30359289679245999</v>
      </c>
      <c r="AN9" s="3">
        <v>0.34239584628662401</v>
      </c>
      <c r="AO9">
        <v>8</v>
      </c>
      <c r="AP9">
        <v>719</v>
      </c>
      <c r="AQ9" s="1">
        <v>42724.090949074074</v>
      </c>
    </row>
    <row r="10" spans="1:43" x14ac:dyDescent="0.25">
      <c r="A10" s="2">
        <v>200.00462017241401</v>
      </c>
      <c r="B10" s="3">
        <v>176.62478844827601</v>
      </c>
      <c r="C10">
        <v>300</v>
      </c>
      <c r="D10" s="3">
        <v>19.9239937586207</v>
      </c>
      <c r="E10" s="3">
        <v>18.5744669655172</v>
      </c>
      <c r="F10" s="3">
        <v>2.06737406896552</v>
      </c>
      <c r="G10" s="3">
        <v>9.0582747586206906</v>
      </c>
      <c r="H10" s="3">
        <v>8.6531051034482793</v>
      </c>
      <c r="I10" s="6">
        <f t="shared" si="0"/>
        <v>23.379831724138</v>
      </c>
      <c r="J10" s="6">
        <f t="shared" si="1"/>
        <v>3.5059756109347719</v>
      </c>
      <c r="K10" s="6">
        <f t="shared" si="2"/>
        <v>0.40516965517241132</v>
      </c>
      <c r="L10" s="6">
        <f>$E$9-E10</f>
        <v>1.4323036206897015</v>
      </c>
      <c r="M10" s="6">
        <f t="shared" si="3"/>
        <v>0.1641624494725307</v>
      </c>
      <c r="Q10" s="3">
        <v>47.806715655172397</v>
      </c>
      <c r="R10" s="3">
        <v>-4.8154565172413797</v>
      </c>
      <c r="S10" s="3">
        <v>32.001846896551697</v>
      </c>
      <c r="T10" s="3">
        <v>30.315276827586199</v>
      </c>
      <c r="U10" s="3">
        <v>19.3863030344828</v>
      </c>
      <c r="V10" s="3">
        <v>5.9584096206896602</v>
      </c>
      <c r="W10" s="3">
        <v>24.713905103448301</v>
      </c>
      <c r="X10" s="3">
        <v>24.872555517241398</v>
      </c>
      <c r="Y10" s="3">
        <v>0.270086310344828</v>
      </c>
      <c r="Z10" s="3">
        <v>24.595341275862101</v>
      </c>
      <c r="AA10" s="3">
        <v>24.4727781724138</v>
      </c>
      <c r="AB10" s="3">
        <v>0.24800148275862099</v>
      </c>
      <c r="AC10" s="3">
        <v>24.681359965517199</v>
      </c>
      <c r="AD10" s="3">
        <v>26.5154564137931</v>
      </c>
      <c r="AE10" s="3">
        <v>24.916348827586202</v>
      </c>
      <c r="AF10" s="3">
        <v>2.17319152372627E-2</v>
      </c>
      <c r="AG10" s="3">
        <v>1.7741105722528299E-3</v>
      </c>
      <c r="AH10" s="3">
        <v>1.25437000612182E-2</v>
      </c>
      <c r="AI10" s="3">
        <v>8.0243978432199495E-3</v>
      </c>
      <c r="AJ10" s="3">
        <v>2.66051619294129E-3</v>
      </c>
      <c r="AK10" s="3">
        <v>0.10062256418266299</v>
      </c>
      <c r="AL10" s="3">
        <v>0.47251992430412199</v>
      </c>
      <c r="AM10" s="3">
        <v>0.149878705941075</v>
      </c>
      <c r="AN10" s="3">
        <v>0.23542543338872199</v>
      </c>
      <c r="AO10">
        <v>9</v>
      </c>
      <c r="AP10">
        <v>179</v>
      </c>
      <c r="AQ10" s="1">
        <v>42724.11178240741</v>
      </c>
    </row>
    <row r="11" spans="1:43" x14ac:dyDescent="0.25">
      <c r="A11" s="2">
        <v>200.00084234482799</v>
      </c>
      <c r="B11" s="3">
        <v>176.69263793103499</v>
      </c>
      <c r="C11">
        <v>150</v>
      </c>
      <c r="D11" s="3">
        <v>42.785024206896601</v>
      </c>
      <c r="E11" s="3">
        <v>18.330629999999999</v>
      </c>
      <c r="F11" s="3">
        <v>2.2885027586206901</v>
      </c>
      <c r="G11" s="3">
        <v>8.9306498275862101</v>
      </c>
      <c r="H11" s="3">
        <v>8.4726431379310299</v>
      </c>
      <c r="I11" s="6">
        <f t="shared" si="0"/>
        <v>23.308204413792993</v>
      </c>
      <c r="J11" s="6">
        <f t="shared" si="1"/>
        <v>3.8805272362334695</v>
      </c>
      <c r="K11" s="6">
        <f t="shared" si="2"/>
        <v>0.45800668965518021</v>
      </c>
      <c r="L11" s="6">
        <f t="shared" ref="L11:L14" si="4">$E$9-E11</f>
        <v>1.6761405862069019</v>
      </c>
      <c r="M11" s="6">
        <f t="shared" si="3"/>
        <v>0.20977012776889656</v>
      </c>
      <c r="N11" s="3">
        <f>he!O9</f>
        <v>8.1</v>
      </c>
      <c r="O11" s="3">
        <f>1+($L11-((M11*$N$11)*'ipb3-32-he-dc'!$N$5))/(M11*$N$11)</f>
        <v>1.4080265815859823</v>
      </c>
      <c r="P11" s="22">
        <f>1/N11</f>
        <v>0.1234567901234568</v>
      </c>
      <c r="Q11" s="3">
        <v>47.690035517241398</v>
      </c>
      <c r="R11" s="3">
        <v>-4.3210879310344801</v>
      </c>
      <c r="S11" s="3">
        <v>30.2468594137931</v>
      </c>
      <c r="T11" s="3">
        <v>31.1266847931035</v>
      </c>
      <c r="U11" s="3">
        <v>19.269875448275901</v>
      </c>
      <c r="V11" s="3">
        <v>6.06234479310345</v>
      </c>
      <c r="W11" s="3">
        <v>24.699089103448301</v>
      </c>
      <c r="X11" s="3">
        <v>24.858145827586199</v>
      </c>
      <c r="Y11" s="3">
        <v>0.26734962068965501</v>
      </c>
      <c r="Z11" s="3">
        <v>24.5727465862069</v>
      </c>
      <c r="AA11" s="3">
        <v>24.4737762758621</v>
      </c>
      <c r="AB11" s="3">
        <v>0.24407082758620699</v>
      </c>
      <c r="AC11" s="3">
        <v>24.664368689655198</v>
      </c>
      <c r="AD11" s="3">
        <v>26.4256020344828</v>
      </c>
      <c r="AE11" s="3">
        <v>24.9135820689655</v>
      </c>
      <c r="AF11" s="3">
        <v>1.0834518697796501E-2</v>
      </c>
      <c r="AG11" s="3">
        <v>2.4118739004834401E-3</v>
      </c>
      <c r="AH11" s="3">
        <v>1.12060512190838E-2</v>
      </c>
      <c r="AI11" s="3">
        <v>1.601151468058E-3</v>
      </c>
      <c r="AJ11" s="3">
        <v>3.02463385218488E-3</v>
      </c>
      <c r="AK11" s="3">
        <v>2.91161017029576E-2</v>
      </c>
      <c r="AL11" s="3">
        <v>0.361272891455787</v>
      </c>
      <c r="AM11" s="3">
        <v>3.40644814058218E-2</v>
      </c>
      <c r="AN11" s="3">
        <v>0.225360841923649</v>
      </c>
      <c r="AO11">
        <v>10</v>
      </c>
      <c r="AP11">
        <v>179</v>
      </c>
      <c r="AQ11" s="1">
        <v>42724.132615740738</v>
      </c>
    </row>
    <row r="12" spans="1:43" x14ac:dyDescent="0.25">
      <c r="A12" s="2">
        <v>199.99980482758599</v>
      </c>
      <c r="B12" s="3">
        <v>176.67966013793099</v>
      </c>
      <c r="C12">
        <v>100</v>
      </c>
      <c r="D12" s="3">
        <v>67.563672551724196</v>
      </c>
      <c r="E12" s="3">
        <v>18.233817413793101</v>
      </c>
      <c r="F12" s="3">
        <v>2.5342483103448301</v>
      </c>
      <c r="G12" s="3">
        <v>8.7157078275862094</v>
      </c>
      <c r="H12" s="3">
        <v>8.1910132068965495</v>
      </c>
      <c r="I12" s="6">
        <f t="shared" si="0"/>
        <v>23.320144689654995</v>
      </c>
      <c r="J12" s="6">
        <f t="shared" si="1"/>
        <v>4.2977805676565799</v>
      </c>
      <c r="K12" s="6">
        <f t="shared" si="2"/>
        <v>0.52469462068965989</v>
      </c>
      <c r="L12" s="6">
        <f t="shared" si="4"/>
        <v>1.7729531724137999</v>
      </c>
      <c r="M12" s="6">
        <f t="shared" si="3"/>
        <v>0.27530444498066609</v>
      </c>
      <c r="N12" s="3">
        <f>he!O10</f>
        <v>8.5</v>
      </c>
      <c r="O12" s="3">
        <f>1+($L12-((M12*$N$12)*'ipb3-32-he-dc'!$N$5))/(M12*$N$12)</f>
        <v>1.1792052290351984</v>
      </c>
      <c r="P12" s="22">
        <f>1/N12</f>
        <v>0.11764705882352941</v>
      </c>
      <c r="Q12" s="3">
        <v>48.447939068965503</v>
      </c>
      <c r="R12" s="3">
        <v>-4.0940862068965496</v>
      </c>
      <c r="S12" s="3">
        <v>27.418345034482801</v>
      </c>
      <c r="T12" s="3">
        <v>28.121486793103401</v>
      </c>
      <c r="U12" s="3">
        <v>18.987984103448301</v>
      </c>
      <c r="V12" s="3">
        <v>6.0961988620689596</v>
      </c>
      <c r="W12" s="3">
        <v>24.678962241379299</v>
      </c>
      <c r="X12" s="3">
        <v>24.830199862069001</v>
      </c>
      <c r="Y12" s="3">
        <v>0.26179875862069002</v>
      </c>
      <c r="Z12" s="3">
        <v>24.5500923448276</v>
      </c>
      <c r="AA12" s="3">
        <v>24.458657620689699</v>
      </c>
      <c r="AB12" s="3">
        <v>0.24141420689655199</v>
      </c>
      <c r="AC12" s="3">
        <v>24.632816862068999</v>
      </c>
      <c r="AD12" s="3">
        <v>26.245574793103401</v>
      </c>
      <c r="AE12" s="3">
        <v>24.900479586206899</v>
      </c>
      <c r="AF12" s="3">
        <v>1.21402213734226E-2</v>
      </c>
      <c r="AG12" s="3">
        <v>1.7340361197265199E-3</v>
      </c>
      <c r="AH12" s="3">
        <v>1.4635873431144201E-2</v>
      </c>
      <c r="AI12" s="3">
        <v>2.0629106689234902E-3</v>
      </c>
      <c r="AJ12" s="3">
        <v>3.8047788533080301E-3</v>
      </c>
      <c r="AK12" s="3">
        <v>1.60501829729803E-2</v>
      </c>
      <c r="AL12" s="3">
        <v>0.335663317868443</v>
      </c>
      <c r="AM12" s="3">
        <v>2.1030968201923201E-2</v>
      </c>
      <c r="AN12" s="3">
        <v>0.214916019156876</v>
      </c>
      <c r="AO12">
        <v>11</v>
      </c>
      <c r="AP12">
        <v>359</v>
      </c>
      <c r="AQ12" s="1">
        <v>42724.17428240741</v>
      </c>
    </row>
    <row r="13" spans="1:43" x14ac:dyDescent="0.25">
      <c r="A13" s="2">
        <v>199.99992631034499</v>
      </c>
      <c r="B13" s="3">
        <v>176.679853689655</v>
      </c>
      <c r="C13">
        <v>150</v>
      </c>
      <c r="D13" s="3">
        <v>42.449927448275901</v>
      </c>
      <c r="E13" s="3">
        <v>18.275472896551701</v>
      </c>
      <c r="F13" s="3">
        <v>2.3068294827586202</v>
      </c>
      <c r="G13" s="3">
        <v>8.9493148275862104</v>
      </c>
      <c r="H13" s="3">
        <v>8.4886684137930999</v>
      </c>
      <c r="I13" s="6">
        <f t="shared" si="0"/>
        <v>23.320072620689984</v>
      </c>
      <c r="J13" s="6">
        <f t="shared" si="1"/>
        <v>3.9102746626926437</v>
      </c>
      <c r="K13" s="6">
        <f t="shared" si="2"/>
        <v>0.46064641379311055</v>
      </c>
      <c r="L13" s="6">
        <f t="shared" si="4"/>
        <v>1.7312976896552001</v>
      </c>
      <c r="M13" s="6">
        <f t="shared" si="3"/>
        <v>0.21219511854045364</v>
      </c>
      <c r="Q13" s="3">
        <v>48.5895043103448</v>
      </c>
      <c r="R13" s="3">
        <v>-4.7111398275862104</v>
      </c>
      <c r="S13" s="3">
        <v>29.936559931034498</v>
      </c>
      <c r="T13" s="3">
        <v>33.088072310344799</v>
      </c>
      <c r="U13" s="3">
        <v>18.844599034482801</v>
      </c>
      <c r="V13" s="3">
        <v>5.8307816206896499</v>
      </c>
      <c r="W13" s="3">
        <v>24.6560195517241</v>
      </c>
      <c r="X13" s="3">
        <v>24.8227672068966</v>
      </c>
      <c r="Y13" s="3">
        <v>0.248062482758621</v>
      </c>
      <c r="Z13" s="3">
        <v>24.5199194482759</v>
      </c>
      <c r="AA13" s="3">
        <v>24.3797400689655</v>
      </c>
      <c r="AB13" s="3">
        <v>0.227676551724138</v>
      </c>
      <c r="AC13" s="3">
        <v>24.609006724137899</v>
      </c>
      <c r="AD13" s="3">
        <v>26.4811677586207</v>
      </c>
      <c r="AE13" s="3">
        <v>24.895362931034501</v>
      </c>
      <c r="AF13" s="3">
        <v>1.59485218535084E-2</v>
      </c>
      <c r="AG13" s="3">
        <v>3.2350583804188898E-3</v>
      </c>
      <c r="AH13" s="3">
        <v>1.62622418871354E-2</v>
      </c>
      <c r="AI13" s="3">
        <v>1.94966264685769E-3</v>
      </c>
      <c r="AJ13" s="3">
        <v>3.13688131508771E-3</v>
      </c>
      <c r="AK13" s="3">
        <v>1.78736777827425E-2</v>
      </c>
      <c r="AL13" s="3">
        <v>0.33850209980236301</v>
      </c>
      <c r="AM13" s="3">
        <v>2.1357860642080902E-2</v>
      </c>
      <c r="AN13" s="3">
        <v>0.19974182028370699</v>
      </c>
      <c r="AO13">
        <v>12</v>
      </c>
      <c r="AP13">
        <v>179</v>
      </c>
      <c r="AQ13" s="1">
        <v>42724.195115740738</v>
      </c>
    </row>
    <row r="14" spans="1:43" x14ac:dyDescent="0.25">
      <c r="A14" s="2">
        <v>199.999734241379</v>
      </c>
      <c r="B14" s="3">
        <v>176.66139058620701</v>
      </c>
      <c r="C14">
        <v>300</v>
      </c>
      <c r="D14" s="3">
        <v>19.680038862069001</v>
      </c>
      <c r="E14" s="3">
        <v>18.3571574137931</v>
      </c>
      <c r="F14" s="3">
        <v>2.0657922413793099</v>
      </c>
      <c r="G14" s="3">
        <v>9.0580536551724098</v>
      </c>
      <c r="H14" s="3">
        <v>8.65329793103448</v>
      </c>
      <c r="I14" s="6">
        <f t="shared" si="0"/>
        <v>23.338343655171997</v>
      </c>
      <c r="J14" s="6">
        <f t="shared" si="1"/>
        <v>3.5024718702571107</v>
      </c>
      <c r="K14" s="6">
        <f t="shared" si="2"/>
        <v>0.40475572413792982</v>
      </c>
      <c r="L14" s="6">
        <f t="shared" si="4"/>
        <v>1.649613172413801</v>
      </c>
      <c r="M14" s="6">
        <f t="shared" si="3"/>
        <v>0.16382719622241995</v>
      </c>
      <c r="Q14" s="3">
        <v>48.5599046206897</v>
      </c>
      <c r="R14" s="3">
        <v>-5.5485376551724102</v>
      </c>
      <c r="S14" s="3">
        <v>31.9773451034483</v>
      </c>
      <c r="T14" s="3">
        <v>31.4193889655172</v>
      </c>
      <c r="U14" s="3">
        <v>18.6940086551724</v>
      </c>
      <c r="V14" s="3">
        <v>6.2527313103448297</v>
      </c>
      <c r="W14" s="3">
        <v>24.662041413793101</v>
      </c>
      <c r="X14" s="3">
        <v>24.8191322413793</v>
      </c>
      <c r="Y14" s="3">
        <v>0.25473458620689599</v>
      </c>
      <c r="Z14" s="3">
        <v>24.525989689655201</v>
      </c>
      <c r="AA14" s="3">
        <v>24.345852827586199</v>
      </c>
      <c r="AB14" s="3">
        <v>0.23766024137930999</v>
      </c>
      <c r="AC14" s="3">
        <v>24.612315931034502</v>
      </c>
      <c r="AD14" s="3">
        <v>26.525492931034499</v>
      </c>
      <c r="AE14" s="3">
        <v>24.887506620689699</v>
      </c>
      <c r="AF14" s="3">
        <v>1.12860084634276E-2</v>
      </c>
      <c r="AG14" s="3">
        <v>2.1006072291554598E-3</v>
      </c>
      <c r="AH14" s="3">
        <v>9.8350287499237802E-3</v>
      </c>
      <c r="AI14" s="3">
        <v>2.5442088467565998E-3</v>
      </c>
      <c r="AJ14" s="3">
        <v>2.7134289919995601E-3</v>
      </c>
      <c r="AK14" s="3">
        <v>3.1120299827229799E-2</v>
      </c>
      <c r="AL14" s="3">
        <v>0.33341378339293198</v>
      </c>
      <c r="AM14" s="3">
        <v>3.4106755775112199E-2</v>
      </c>
      <c r="AN14" s="3">
        <v>0.206564254288369</v>
      </c>
      <c r="AO14">
        <v>13</v>
      </c>
      <c r="AP14">
        <v>179</v>
      </c>
      <c r="AQ14" s="1">
        <v>42724.215949074074</v>
      </c>
    </row>
    <row r="15" spans="1:43" x14ac:dyDescent="0.25">
      <c r="A15" s="2">
        <v>199.99576482758599</v>
      </c>
      <c r="B15" s="3">
        <v>176.23664220689699</v>
      </c>
      <c r="C15">
        <v>100</v>
      </c>
      <c r="D15" s="3">
        <v>10</v>
      </c>
      <c r="E15" s="3">
        <v>19.788749034482802</v>
      </c>
      <c r="F15" s="3">
        <v>0</v>
      </c>
      <c r="G15" s="3">
        <v>0</v>
      </c>
      <c r="H15" s="3">
        <v>0</v>
      </c>
      <c r="I15" s="6">
        <f t="shared" si="0"/>
        <v>23.759122620688998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 s="3">
        <v>0.96783496551724102</v>
      </c>
      <c r="R15" s="3">
        <v>-9.0544626551724203</v>
      </c>
      <c r="S15" s="3">
        <v>-3.8253385862068998</v>
      </c>
      <c r="T15" s="3">
        <v>30.4124235172414</v>
      </c>
      <c r="U15" s="3">
        <v>18.4879627586207</v>
      </c>
      <c r="V15" s="3">
        <v>6.3171251379310398</v>
      </c>
      <c r="W15" s="3">
        <v>24.637259965517199</v>
      </c>
      <c r="X15" s="3">
        <v>24.7917455862069</v>
      </c>
      <c r="Y15" s="3">
        <v>0.24718341379310299</v>
      </c>
      <c r="Z15" s="3">
        <v>24.499885655172399</v>
      </c>
      <c r="AA15" s="3">
        <v>24.106075758620701</v>
      </c>
      <c r="AB15" s="3">
        <v>0.23244303448275899</v>
      </c>
      <c r="AC15" s="3">
        <v>24.5830484482759</v>
      </c>
      <c r="AD15" s="3">
        <v>24.324474827586201</v>
      </c>
      <c r="AE15" s="3">
        <v>24.855431068965501</v>
      </c>
      <c r="AF15" s="3">
        <v>2.0193002399958498E-2</v>
      </c>
      <c r="AG15" s="3">
        <v>2.12551663801953E-3</v>
      </c>
      <c r="AH15" s="3">
        <v>0</v>
      </c>
      <c r="AI15" s="3">
        <v>9.9391654937347803E-3</v>
      </c>
      <c r="AJ15" s="3">
        <v>2.98571086004412E-3</v>
      </c>
      <c r="AK15" s="3">
        <v>2.3970553279581601</v>
      </c>
      <c r="AL15" s="3">
        <v>0.54393773821105895</v>
      </c>
      <c r="AM15" s="3">
        <v>4.84636287244283</v>
      </c>
      <c r="AN15" s="3">
        <v>0.22371685341693001</v>
      </c>
      <c r="AO15">
        <v>14</v>
      </c>
      <c r="AP15">
        <v>179</v>
      </c>
      <c r="AQ15" s="1">
        <v>42724.23678240741</v>
      </c>
    </row>
    <row r="16" spans="1:43" x14ac:dyDescent="0.25">
      <c r="A16" s="2">
        <v>250.00042462069001</v>
      </c>
      <c r="B16" s="3">
        <v>220.771591793103</v>
      </c>
      <c r="C16">
        <v>100</v>
      </c>
      <c r="D16" s="3">
        <v>10</v>
      </c>
      <c r="E16" s="3">
        <v>27.110371965517199</v>
      </c>
      <c r="F16" s="3">
        <v>0</v>
      </c>
      <c r="G16" s="3">
        <v>0</v>
      </c>
      <c r="H16" s="3">
        <v>0</v>
      </c>
      <c r="I16" s="6">
        <f t="shared" si="0"/>
        <v>29.228832827587013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 s="3">
        <v>0.96986775862068997</v>
      </c>
      <c r="R16" s="3">
        <v>-8.8522876206896495</v>
      </c>
      <c r="S16" s="3">
        <v>-4.1015629999999996</v>
      </c>
      <c r="T16" s="3">
        <v>63.653812517241398</v>
      </c>
      <c r="U16" s="3">
        <v>17.859412275862098</v>
      </c>
      <c r="V16" s="3">
        <v>6.2611917931034498</v>
      </c>
      <c r="W16" s="3">
        <v>24.519409448275901</v>
      </c>
      <c r="X16" s="3">
        <v>24.750448965517201</v>
      </c>
      <c r="Y16" s="3">
        <v>0.185285275862069</v>
      </c>
      <c r="Z16" s="3">
        <v>24.355210137931</v>
      </c>
      <c r="AA16" s="3">
        <v>23.8011773793103</v>
      </c>
      <c r="AB16" s="3">
        <v>0.192279068965517</v>
      </c>
      <c r="AC16" s="3">
        <v>24.425794931034499</v>
      </c>
      <c r="AD16" s="3">
        <v>24.097722655172401</v>
      </c>
      <c r="AE16" s="3">
        <v>24.8743289655173</v>
      </c>
      <c r="AF16" s="3">
        <v>1.6923970195700001E-2</v>
      </c>
      <c r="AG16" s="3">
        <v>2.74011312536355E-3</v>
      </c>
      <c r="AH16" s="3">
        <v>0</v>
      </c>
      <c r="AI16" s="3">
        <v>1.7373112324173599E-3</v>
      </c>
      <c r="AJ16" s="3">
        <v>4.4905125226555303E-3</v>
      </c>
      <c r="AK16" s="3">
        <v>1.03682609813608E-3</v>
      </c>
      <c r="AL16" s="3">
        <v>0.31873413578336102</v>
      </c>
      <c r="AM16" s="3">
        <v>0.25019289998375799</v>
      </c>
      <c r="AN16" s="3">
        <v>0.22297898523901699</v>
      </c>
      <c r="AO16">
        <v>15</v>
      </c>
      <c r="AP16">
        <v>719</v>
      </c>
      <c r="AQ16" s="1">
        <v>42724.320115740738</v>
      </c>
    </row>
    <row r="17" spans="1:43" x14ac:dyDescent="0.25">
      <c r="A17" s="2">
        <v>250.004190931034</v>
      </c>
      <c r="B17" s="3">
        <v>221.25938844827601</v>
      </c>
      <c r="C17">
        <v>300</v>
      </c>
      <c r="D17" s="3">
        <v>19.903818482758599</v>
      </c>
      <c r="E17" s="3">
        <v>25.3586253793104</v>
      </c>
      <c r="F17" s="3">
        <v>2.47628927586207</v>
      </c>
      <c r="G17" s="3">
        <v>9.0930389999999992</v>
      </c>
      <c r="H17" s="3">
        <v>8.6052277241379294</v>
      </c>
      <c r="I17" s="6">
        <f t="shared" si="0"/>
        <v>28.74480248275799</v>
      </c>
      <c r="J17" s="6">
        <f t="shared" si="1"/>
        <v>4.197727115195379</v>
      </c>
      <c r="K17" s="6">
        <f t="shared" si="2"/>
        <v>0.48781127586206985</v>
      </c>
      <c r="L17" s="6">
        <f>$E$16-E17</f>
        <v>1.7517465862067993</v>
      </c>
      <c r="M17" s="6">
        <f t="shared" si="3"/>
        <v>0.23795984085818042</v>
      </c>
      <c r="Q17" s="3">
        <v>47.909611137931002</v>
      </c>
      <c r="R17" s="3">
        <v>-5.6729771379310403</v>
      </c>
      <c r="S17" s="3">
        <v>30.631286655172399</v>
      </c>
      <c r="T17" s="3">
        <v>67.059577551724104</v>
      </c>
      <c r="U17" s="3">
        <v>17.7835138965517</v>
      </c>
      <c r="V17" s="3">
        <v>6.2142146896551704</v>
      </c>
      <c r="W17" s="3">
        <v>24.517071344827599</v>
      </c>
      <c r="X17" s="3">
        <v>24.756975310344799</v>
      </c>
      <c r="Y17" s="3">
        <v>0.18014744827586199</v>
      </c>
      <c r="Z17" s="3">
        <v>24.348537896551701</v>
      </c>
      <c r="AA17" s="3">
        <v>24.0296072068965</v>
      </c>
      <c r="AB17" s="3">
        <v>0.19153479310344801</v>
      </c>
      <c r="AC17" s="3">
        <v>24.422496758620699</v>
      </c>
      <c r="AD17" s="3">
        <v>26.702495172413801</v>
      </c>
      <c r="AE17" s="3">
        <v>24.8901142758621</v>
      </c>
      <c r="AF17" s="3">
        <v>2.2138484076911401E-2</v>
      </c>
      <c r="AG17" s="3">
        <v>2.06040341910722E-3</v>
      </c>
      <c r="AH17" s="3">
        <v>1.7259857157546899E-2</v>
      </c>
      <c r="AI17" s="3">
        <v>5.3512420411335497E-3</v>
      </c>
      <c r="AJ17" s="3">
        <v>3.1760032921624702E-3</v>
      </c>
      <c r="AK17" s="3">
        <v>9.8457720073761107E-2</v>
      </c>
      <c r="AL17" s="3">
        <v>0.41460067449263899</v>
      </c>
      <c r="AM17" s="3">
        <v>0.145698953303809</v>
      </c>
      <c r="AN17" s="3">
        <v>0.112153505561355</v>
      </c>
      <c r="AO17">
        <v>16</v>
      </c>
      <c r="AP17">
        <v>179</v>
      </c>
      <c r="AQ17" s="1">
        <v>42724.340949074074</v>
      </c>
    </row>
    <row r="18" spans="1:43" x14ac:dyDescent="0.25">
      <c r="A18" s="2">
        <v>250.000656137931</v>
      </c>
      <c r="B18" s="3">
        <v>221.261672482759</v>
      </c>
      <c r="C18">
        <v>150</v>
      </c>
      <c r="D18" s="3">
        <v>43.306788068965503</v>
      </c>
      <c r="E18" s="3">
        <v>25.030011931034501</v>
      </c>
      <c r="F18" s="3">
        <v>2.82613593103448</v>
      </c>
      <c r="G18" s="3">
        <v>9.0276808275862095</v>
      </c>
      <c r="H18" s="3">
        <v>8.4614673448275894</v>
      </c>
      <c r="I18" s="6">
        <f t="shared" si="0"/>
        <v>28.738983655172007</v>
      </c>
      <c r="J18" s="6">
        <f t="shared" si="1"/>
        <v>4.7909968945631629</v>
      </c>
      <c r="K18" s="6">
        <f t="shared" si="2"/>
        <v>0.56621348275862005</v>
      </c>
      <c r="L18" s="6">
        <f t="shared" ref="L18:L21" si="5">$E$16-E18</f>
        <v>2.0803600344826982</v>
      </c>
      <c r="M18" s="6">
        <f t="shared" si="3"/>
        <v>0.32059770805764615</v>
      </c>
      <c r="N18" s="3">
        <f>he!O14</f>
        <v>6.4</v>
      </c>
      <c r="O18" s="3">
        <f>1+($L18-((M18*$N$18)*'ipb3-32-he-dc'!$N$5))/(M18*$N$18)</f>
        <v>1.4354683396643528</v>
      </c>
      <c r="P18" s="22">
        <f>1/N18</f>
        <v>0.15625</v>
      </c>
      <c r="Q18" s="3">
        <v>48.286555</v>
      </c>
      <c r="R18" s="3">
        <v>-5.0973712413793102</v>
      </c>
      <c r="S18" s="3">
        <v>29.521829</v>
      </c>
      <c r="T18" s="3">
        <v>84.675306275862098</v>
      </c>
      <c r="U18" s="3">
        <v>17.7301365862069</v>
      </c>
      <c r="V18" s="3">
        <v>7.2353102413793096</v>
      </c>
      <c r="W18" s="3">
        <v>24.503720896551702</v>
      </c>
      <c r="X18" s="3">
        <v>24.756823517241401</v>
      </c>
      <c r="Y18" s="3">
        <v>0.17525031034482799</v>
      </c>
      <c r="Z18" s="3">
        <v>24.3407537586207</v>
      </c>
      <c r="AA18" s="3">
        <v>24.0553443103448</v>
      </c>
      <c r="AB18" s="3">
        <v>0.191141482758621</v>
      </c>
      <c r="AC18" s="3">
        <v>24.415314551724101</v>
      </c>
      <c r="AD18" s="3">
        <v>26.6161263103448</v>
      </c>
      <c r="AE18" s="3">
        <v>24.8909628275862</v>
      </c>
      <c r="AF18" s="3">
        <v>1.21205598588708E-2</v>
      </c>
      <c r="AG18" s="3">
        <v>1.9941801058639599E-3</v>
      </c>
      <c r="AH18" s="3">
        <v>1.38677709452258E-2</v>
      </c>
      <c r="AI18" s="3">
        <v>2.4814761748698602E-3</v>
      </c>
      <c r="AJ18" s="3">
        <v>4.5006034020777796E-3</v>
      </c>
      <c r="AK18" s="3">
        <v>3.1531920767732702E-2</v>
      </c>
      <c r="AL18" s="3">
        <v>0.259143481283439</v>
      </c>
      <c r="AM18" s="3">
        <v>3.9137799954890598E-2</v>
      </c>
      <c r="AN18" s="3">
        <v>0.13310573121796301</v>
      </c>
      <c r="AO18">
        <v>17</v>
      </c>
      <c r="AP18">
        <v>179</v>
      </c>
      <c r="AQ18" s="1">
        <v>42724.36178240741</v>
      </c>
    </row>
    <row r="19" spans="1:43" x14ac:dyDescent="0.25">
      <c r="A19" s="2">
        <v>249.999814241379</v>
      </c>
      <c r="B19" s="3">
        <v>221.19135358620699</v>
      </c>
      <c r="C19">
        <v>100</v>
      </c>
      <c r="D19" s="3">
        <v>68.400356689655197</v>
      </c>
      <c r="E19" s="3">
        <v>24.9361101034483</v>
      </c>
      <c r="F19" s="3">
        <v>3.0440032068965501</v>
      </c>
      <c r="G19" s="3">
        <v>8.7685535517241409</v>
      </c>
      <c r="H19" s="3">
        <v>8.1341443103448299</v>
      </c>
      <c r="I19" s="6">
        <f t="shared" si="0"/>
        <v>28.808460655172013</v>
      </c>
      <c r="J19" s="6">
        <f t="shared" si="1"/>
        <v>5.1603763211957023</v>
      </c>
      <c r="K19" s="6">
        <f t="shared" si="2"/>
        <v>0.63440924137931098</v>
      </c>
      <c r="L19" s="6">
        <f t="shared" si="5"/>
        <v>2.1742618620688994</v>
      </c>
      <c r="M19" s="6">
        <f t="shared" si="3"/>
        <v>0.40247508554747286</v>
      </c>
      <c r="N19" s="3">
        <f>he!O15</f>
        <v>6.7</v>
      </c>
      <c r="O19" s="3">
        <f>1+($L19-((M19*$N$19)*'ipb3-32-he-dc'!$N$5))/(M19*$N$19)</f>
        <v>1.227863925230062</v>
      </c>
      <c r="P19" s="22">
        <f>1/N19</f>
        <v>0.14925373134328357</v>
      </c>
      <c r="Q19" s="3">
        <v>48.046684310344801</v>
      </c>
      <c r="R19" s="3">
        <v>-4.6183465862068998</v>
      </c>
      <c r="S19" s="3">
        <v>26.220709517241399</v>
      </c>
      <c r="T19" s="3">
        <v>77.884669620689706</v>
      </c>
      <c r="U19" s="3">
        <v>17.651417965517201</v>
      </c>
      <c r="V19" s="3">
        <v>6.7774340344827602</v>
      </c>
      <c r="W19" s="3">
        <v>24.507512896551699</v>
      </c>
      <c r="X19" s="3">
        <v>24.758212310344799</v>
      </c>
      <c r="Y19" s="3">
        <v>0.173044</v>
      </c>
      <c r="Z19" s="3">
        <v>24.342636137930999</v>
      </c>
      <c r="AA19" s="3">
        <v>24.092086999999999</v>
      </c>
      <c r="AB19" s="3">
        <v>0.18637372413793099</v>
      </c>
      <c r="AC19" s="3">
        <v>24.414810034482802</v>
      </c>
      <c r="AD19" s="3">
        <v>26.418138793103399</v>
      </c>
      <c r="AE19" s="3">
        <v>24.896817275862102</v>
      </c>
      <c r="AF19" s="3">
        <v>1.18429950236912E-2</v>
      </c>
      <c r="AG19" s="3">
        <v>1.61272205472669E-3</v>
      </c>
      <c r="AH19" s="3">
        <v>1.7122832259377999E-2</v>
      </c>
      <c r="AI19" s="3">
        <v>1.5533260228733901E-3</v>
      </c>
      <c r="AJ19" s="3">
        <v>4.9839603022718204E-3</v>
      </c>
      <c r="AK19" s="3">
        <v>1.31285161657161E-2</v>
      </c>
      <c r="AL19" s="3">
        <v>0.23645407213351</v>
      </c>
      <c r="AM19" s="3">
        <v>2.02271115929691E-2</v>
      </c>
      <c r="AN19" s="3">
        <v>0.105614523556119</v>
      </c>
      <c r="AO19">
        <v>18</v>
      </c>
      <c r="AP19">
        <v>359</v>
      </c>
      <c r="AQ19" s="1">
        <v>42724.403449074074</v>
      </c>
    </row>
    <row r="20" spans="1:43" x14ac:dyDescent="0.25">
      <c r="A20" s="2">
        <v>250.000296241379</v>
      </c>
      <c r="B20" s="3">
        <v>221.21176931034501</v>
      </c>
      <c r="C20">
        <v>150</v>
      </c>
      <c r="D20" s="3">
        <v>43.033126931034502</v>
      </c>
      <c r="E20" s="3">
        <v>25.000794448275901</v>
      </c>
      <c r="F20" s="3">
        <v>2.7904474827586201</v>
      </c>
      <c r="G20" s="3">
        <v>8.9948474827586207</v>
      </c>
      <c r="H20" s="3">
        <v>8.4336054482758591</v>
      </c>
      <c r="I20" s="6">
        <f t="shared" si="0"/>
        <v>28.788526931033999</v>
      </c>
      <c r="J20" s="6">
        <f t="shared" si="1"/>
        <v>4.7332938798152453</v>
      </c>
      <c r="K20" s="6">
        <f t="shared" si="2"/>
        <v>0.56124203448276155</v>
      </c>
      <c r="L20" s="6">
        <f t="shared" si="5"/>
        <v>2.1095775172412985</v>
      </c>
      <c r="M20" s="6">
        <f t="shared" si="3"/>
        <v>0.31499262127034933</v>
      </c>
      <c r="O20" s="3">
        <f>1+($L20-((M20*$N$18)*'ipb3-32-he-dc'!$N$5))/(M20*$N$18)</f>
        <v>1.4680032869326651</v>
      </c>
      <c r="Q20" s="3">
        <v>47.9322628275862</v>
      </c>
      <c r="R20" s="3">
        <v>-5.0856953448275899</v>
      </c>
      <c r="S20" s="3">
        <v>28.7132277586207</v>
      </c>
      <c r="T20" s="3">
        <v>75.696157413793102</v>
      </c>
      <c r="U20" s="3">
        <v>17.709954068965502</v>
      </c>
      <c r="V20" s="3">
        <v>6.5824703103448297</v>
      </c>
      <c r="W20" s="3">
        <v>24.523950068965501</v>
      </c>
      <c r="X20" s="3">
        <v>24.774330689655201</v>
      </c>
      <c r="Y20" s="3">
        <v>0.177196034482759</v>
      </c>
      <c r="Z20" s="3">
        <v>24.357417896551699</v>
      </c>
      <c r="AA20" s="3">
        <v>24.078065689655201</v>
      </c>
      <c r="AB20" s="3">
        <v>0.18494134482758601</v>
      </c>
      <c r="AC20" s="3">
        <v>24.435808793103401</v>
      </c>
      <c r="AD20" s="3">
        <v>26.647854172413801</v>
      </c>
      <c r="AE20" s="3">
        <v>24.916029517241402</v>
      </c>
      <c r="AF20" s="3">
        <v>1.0972918425862699E-2</v>
      </c>
      <c r="AG20" s="3">
        <v>1.7671825556382101E-3</v>
      </c>
      <c r="AH20" s="3">
        <v>1.9767237888643902E-2</v>
      </c>
      <c r="AI20" s="3">
        <v>1.7638181403611701E-3</v>
      </c>
      <c r="AJ20" s="3">
        <v>4.2581892246724897E-3</v>
      </c>
      <c r="AK20" s="3">
        <v>1.8160767239492202E-2</v>
      </c>
      <c r="AL20" s="3">
        <v>0.27386514768482201</v>
      </c>
      <c r="AM20" s="3">
        <v>2.2024615859733102E-2</v>
      </c>
      <c r="AN20" s="3">
        <v>0.102662389100696</v>
      </c>
      <c r="AO20">
        <v>19</v>
      </c>
      <c r="AP20">
        <v>179</v>
      </c>
      <c r="AQ20" s="1">
        <v>42724.42428240741</v>
      </c>
    </row>
    <row r="21" spans="1:43" x14ac:dyDescent="0.25">
      <c r="A21" s="2">
        <v>249.99998903448301</v>
      </c>
      <c r="B21" s="3">
        <v>221.21223710344799</v>
      </c>
      <c r="C21">
        <v>300</v>
      </c>
      <c r="D21" s="3">
        <v>19.925841999999999</v>
      </c>
      <c r="E21" s="3">
        <v>25.145129206896499</v>
      </c>
      <c r="F21" s="3">
        <v>2.45449217241379</v>
      </c>
      <c r="G21" s="3">
        <v>9.0865951724137908</v>
      </c>
      <c r="H21" s="3">
        <v>8.6027978620689591</v>
      </c>
      <c r="I21" s="6">
        <f t="shared" si="0"/>
        <v>28.787751931035018</v>
      </c>
      <c r="J21" s="6">
        <f t="shared" si="1"/>
        <v>4.1620104671092299</v>
      </c>
      <c r="K21" s="6">
        <f t="shared" si="2"/>
        <v>0.48379731034483164</v>
      </c>
      <c r="L21" s="6">
        <f t="shared" si="5"/>
        <v>1.9652427586207004</v>
      </c>
      <c r="M21" s="6">
        <f t="shared" si="3"/>
        <v>0.23405983749689335</v>
      </c>
      <c r="Q21" s="3">
        <v>47.810563000000002</v>
      </c>
      <c r="R21" s="3">
        <v>-4.9216672068965499</v>
      </c>
      <c r="S21" s="3">
        <v>30.922558137930999</v>
      </c>
      <c r="T21" s="3">
        <v>78.738550827586195</v>
      </c>
      <c r="U21" s="3">
        <v>17.874798793103398</v>
      </c>
      <c r="V21" s="3">
        <v>6.5506462758620696</v>
      </c>
      <c r="W21" s="3">
        <v>24.5506076206897</v>
      </c>
      <c r="X21" s="3">
        <v>24.808254620689599</v>
      </c>
      <c r="Y21" s="3">
        <v>0.171032137931034</v>
      </c>
      <c r="Z21" s="3">
        <v>24.389298137931</v>
      </c>
      <c r="AA21" s="3">
        <v>24.108348482758601</v>
      </c>
      <c r="AB21" s="3">
        <v>0.184108310344828</v>
      </c>
      <c r="AC21" s="3">
        <v>24.468243068965499</v>
      </c>
      <c r="AD21" s="3">
        <v>26.862504448275899</v>
      </c>
      <c r="AE21" s="3">
        <v>24.950736172413801</v>
      </c>
      <c r="AF21" s="3">
        <v>1.30730310089625E-2</v>
      </c>
      <c r="AG21" s="3">
        <v>2.0068024644137E-3</v>
      </c>
      <c r="AH21" s="3">
        <v>1.1966249541626299E-2</v>
      </c>
      <c r="AI21" s="3">
        <v>1.88334127584184E-3</v>
      </c>
      <c r="AJ21" s="3">
        <v>4.2659780779195199E-3</v>
      </c>
      <c r="AK21" s="3">
        <v>3.2233060283943099E-2</v>
      </c>
      <c r="AL21" s="3">
        <v>0.31610815417861199</v>
      </c>
      <c r="AM21" s="3">
        <v>3.1616350095535803E-2</v>
      </c>
      <c r="AN21" s="3">
        <v>9.5101943430021096E-2</v>
      </c>
      <c r="AO21">
        <v>20</v>
      </c>
      <c r="AP21">
        <v>179</v>
      </c>
      <c r="AQ21" s="1">
        <v>42724.445115740738</v>
      </c>
    </row>
    <row r="22" spans="1:43" x14ac:dyDescent="0.25">
      <c r="A22" s="2">
        <v>249.99485727586199</v>
      </c>
      <c r="B22" s="3">
        <v>220.69516937930999</v>
      </c>
      <c r="C22">
        <v>100</v>
      </c>
      <c r="D22" s="3">
        <v>10</v>
      </c>
      <c r="E22" s="3">
        <v>26.903177068965501</v>
      </c>
      <c r="F22" s="3">
        <v>0</v>
      </c>
      <c r="G22" s="3">
        <v>0</v>
      </c>
      <c r="H22" s="3">
        <v>0</v>
      </c>
      <c r="I22" s="6">
        <f t="shared" si="0"/>
        <v>29.299687896552001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 s="3">
        <v>1.03015031034483</v>
      </c>
      <c r="R22" s="3">
        <v>-7.4606552068965497</v>
      </c>
      <c r="S22" s="3">
        <v>-3.7454681724137902</v>
      </c>
      <c r="T22" s="3">
        <v>75.072499620689698</v>
      </c>
      <c r="U22" s="3">
        <v>18.090351758620699</v>
      </c>
      <c r="V22" s="3">
        <v>6.6038312758620696</v>
      </c>
      <c r="W22" s="3">
        <v>24.567636310344799</v>
      </c>
      <c r="X22" s="3">
        <v>24.815784896551701</v>
      </c>
      <c r="Y22" s="3">
        <v>0.16936110344827601</v>
      </c>
      <c r="Z22" s="3">
        <v>24.411642172413799</v>
      </c>
      <c r="AA22" s="3">
        <v>23.911024137931001</v>
      </c>
      <c r="AB22" s="3">
        <v>0.18292968965517201</v>
      </c>
      <c r="AC22" s="3">
        <v>24.490045103448299</v>
      </c>
      <c r="AD22" s="3">
        <v>24.172994034482802</v>
      </c>
      <c r="AE22" s="3">
        <v>24.9518488275862</v>
      </c>
      <c r="AF22" s="3">
        <v>2.58208039280825E-2</v>
      </c>
      <c r="AG22" s="3">
        <v>1.9289993567325799E-3</v>
      </c>
      <c r="AH22" s="3">
        <v>0</v>
      </c>
      <c r="AI22" s="3">
        <v>7.9159433506803493E-3</v>
      </c>
      <c r="AJ22" s="3">
        <v>4.8440739081845796E-3</v>
      </c>
      <c r="AK22" s="3">
        <v>2.3638959257134</v>
      </c>
      <c r="AL22" s="3">
        <v>0.37901178367695398</v>
      </c>
      <c r="AM22" s="3">
        <v>4.4621654964798996</v>
      </c>
      <c r="AN22" s="3">
        <v>0.10734004183139199</v>
      </c>
      <c r="AO22">
        <v>21</v>
      </c>
      <c r="AP22">
        <v>179</v>
      </c>
      <c r="AQ22" s="1">
        <v>42724.465949074074</v>
      </c>
    </row>
    <row r="23" spans="1:43" x14ac:dyDescent="0.25">
      <c r="A23" s="2">
        <v>299.99992837931001</v>
      </c>
      <c r="B23" s="3">
        <v>266.48804344827602</v>
      </c>
      <c r="C23">
        <v>100</v>
      </c>
      <c r="D23" s="3">
        <v>10</v>
      </c>
      <c r="E23" s="3">
        <v>35.000891448275901</v>
      </c>
      <c r="F23" s="3">
        <v>0</v>
      </c>
      <c r="G23" s="3">
        <v>0</v>
      </c>
      <c r="H23" s="3">
        <v>0</v>
      </c>
      <c r="I23" s="6">
        <f t="shared" si="0"/>
        <v>33.51188493103399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 s="3">
        <v>1.0290591379310301</v>
      </c>
      <c r="R23" s="3">
        <v>-4.1898599655172397</v>
      </c>
      <c r="S23" s="3">
        <v>-1.9574341034482801</v>
      </c>
      <c r="T23" s="3">
        <v>41.4400661724138</v>
      </c>
      <c r="U23" s="3">
        <v>19.909228827586201</v>
      </c>
      <c r="V23" s="3">
        <v>5.3129371724137897</v>
      </c>
      <c r="W23" s="3">
        <v>24.8460582068966</v>
      </c>
      <c r="X23" s="3">
        <v>25.042922000000001</v>
      </c>
      <c r="Y23" s="3">
        <v>0.24895713793103399</v>
      </c>
      <c r="Z23" s="3">
        <v>24.761282931034501</v>
      </c>
      <c r="AA23" s="3">
        <v>24.652428241379301</v>
      </c>
      <c r="AB23" s="3">
        <v>0.300728931034483</v>
      </c>
      <c r="AC23" s="3">
        <v>24.858346517241401</v>
      </c>
      <c r="AD23" s="3">
        <v>24.7432388275862</v>
      </c>
      <c r="AE23" s="3">
        <v>25.242152724137899</v>
      </c>
      <c r="AF23" s="3">
        <v>1.1725448561931201E-2</v>
      </c>
      <c r="AG23" s="3">
        <v>1.73791300931789E-3</v>
      </c>
      <c r="AH23" s="3">
        <v>0</v>
      </c>
      <c r="AI23" s="3">
        <v>1.6866767076466999E-3</v>
      </c>
      <c r="AJ23" s="3">
        <v>2.9378063691069402E-3</v>
      </c>
      <c r="AK23" s="3">
        <v>7.1827448615807395E-4</v>
      </c>
      <c r="AL23" s="3">
        <v>1.31164239680467</v>
      </c>
      <c r="AM23" s="3">
        <v>0.85609604041673104</v>
      </c>
      <c r="AN23" s="3">
        <v>0.61605396267026002</v>
      </c>
      <c r="AO23">
        <v>22</v>
      </c>
      <c r="AP23">
        <v>719</v>
      </c>
      <c r="AQ23" s="1">
        <v>42724.54928240741</v>
      </c>
    </row>
    <row r="24" spans="1:43" x14ac:dyDescent="0.25">
      <c r="A24" s="23">
        <v>300.00428503448302</v>
      </c>
      <c r="B24" s="24">
        <v>267.06885917241402</v>
      </c>
      <c r="C24" s="25">
        <v>300</v>
      </c>
      <c r="D24" s="24">
        <v>20.2005882413793</v>
      </c>
      <c r="E24" s="24">
        <v>32.713369793103503</v>
      </c>
      <c r="F24" s="24">
        <v>3.0614565517241399</v>
      </c>
      <c r="G24" s="27">
        <v>9.1606183793103497</v>
      </c>
      <c r="H24" s="24">
        <v>8.5537912758620696</v>
      </c>
      <c r="I24" s="26">
        <f t="shared" si="0"/>
        <v>32.935425862068996</v>
      </c>
      <c r="J24" s="26">
        <f t="shared" si="1"/>
        <v>5.1906723834325481</v>
      </c>
      <c r="K24" s="26">
        <f t="shared" si="2"/>
        <v>0.60682710344828017</v>
      </c>
      <c r="L24" s="26">
        <f>$E$23-E24</f>
        <v>2.287521655172398</v>
      </c>
      <c r="M24" s="6">
        <f t="shared" si="3"/>
        <v>0.36823913347942971</v>
      </c>
      <c r="Q24" s="3">
        <v>48.359520586206898</v>
      </c>
      <c r="R24" s="3">
        <v>-0.78819941379310299</v>
      </c>
      <c r="S24" s="3">
        <v>32.689714586206897</v>
      </c>
      <c r="T24" s="3">
        <v>40.6877999655172</v>
      </c>
      <c r="U24" s="3">
        <v>20.495483310344799</v>
      </c>
      <c r="V24" s="3">
        <v>5.2922821034482803</v>
      </c>
      <c r="W24" s="3">
        <v>24.868150172413799</v>
      </c>
      <c r="X24" s="3">
        <v>25.063392965517199</v>
      </c>
      <c r="Y24" s="3">
        <v>0.248972793103448</v>
      </c>
      <c r="Z24" s="3">
        <v>24.783694620689701</v>
      </c>
      <c r="AA24" s="3">
        <v>24.871513931034499</v>
      </c>
      <c r="AB24" s="3">
        <v>0.30092572413793101</v>
      </c>
      <c r="AC24" s="3">
        <v>24.881952310344801</v>
      </c>
      <c r="AD24" s="3">
        <v>26.423848689655198</v>
      </c>
      <c r="AE24" s="3">
        <v>25.2290447241379</v>
      </c>
      <c r="AF24" s="3">
        <v>2.2659839616302201E-2</v>
      </c>
      <c r="AG24" s="3">
        <v>2.4010336936085802E-3</v>
      </c>
      <c r="AH24" s="3">
        <v>3.4897955395388099E-2</v>
      </c>
      <c r="AI24" s="3">
        <v>2.6956555162637999E-3</v>
      </c>
      <c r="AJ24" s="3">
        <v>2.2690180164866799E-3</v>
      </c>
      <c r="AK24" s="3">
        <v>0.10590749273171</v>
      </c>
      <c r="AL24" s="3">
        <v>0.494031285610329</v>
      </c>
      <c r="AM24" s="3">
        <v>0.12569874710930701</v>
      </c>
      <c r="AN24" s="3">
        <v>0.14867352430331199</v>
      </c>
      <c r="AO24">
        <v>23</v>
      </c>
      <c r="AP24">
        <v>179</v>
      </c>
      <c r="AQ24" s="1">
        <v>42724.570115740738</v>
      </c>
    </row>
    <row r="25" spans="1:43" x14ac:dyDescent="0.25">
      <c r="A25" s="23">
        <v>300.00058410344798</v>
      </c>
      <c r="B25" s="24">
        <v>266.95091613793102</v>
      </c>
      <c r="C25" s="25">
        <v>150</v>
      </c>
      <c r="D25" s="24">
        <v>43.5527901724138</v>
      </c>
      <c r="E25" s="24">
        <v>32.227663965517202</v>
      </c>
      <c r="F25" s="24">
        <v>3.5510786551724101</v>
      </c>
      <c r="G25" s="27">
        <v>9.0635601379310398</v>
      </c>
      <c r="H25" s="24">
        <v>8.3418546896551806</v>
      </c>
      <c r="I25" s="26">
        <f t="shared" si="0"/>
        <v>33.04966796551696</v>
      </c>
      <c r="J25" s="26">
        <f t="shared" si="1"/>
        <v>6.02036197824967</v>
      </c>
      <c r="K25" s="26">
        <f t="shared" si="2"/>
        <v>0.72170544827585914</v>
      </c>
      <c r="L25" s="26">
        <f t="shared" ref="L25:L26" si="6">$E$23-E25</f>
        <v>2.7732274827586991</v>
      </c>
      <c r="M25" s="6">
        <f t="shared" si="3"/>
        <v>0.52085875407105875</v>
      </c>
      <c r="N25" s="3">
        <f>he!O19</f>
        <v>5.2</v>
      </c>
      <c r="O25" s="3">
        <f>1+($L25-((M25*$N$25)*'ipb3-32-he-dc'!$N$8))/(M25*$N$25)</f>
        <v>1.3920688769489413</v>
      </c>
      <c r="P25" s="2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23">
        <v>299.99892241379303</v>
      </c>
      <c r="B26" s="24">
        <v>266.82876793103401</v>
      </c>
      <c r="C26" s="25">
        <v>100</v>
      </c>
      <c r="D26" s="24">
        <v>68.608366275862096</v>
      </c>
      <c r="E26" s="24">
        <v>32.076012275862098</v>
      </c>
      <c r="F26" s="24">
        <v>3.82084424137931</v>
      </c>
      <c r="G26" s="27">
        <v>8.7894597241379309</v>
      </c>
      <c r="H26" s="24">
        <v>7.9776116206896504</v>
      </c>
      <c r="I26" s="26">
        <f t="shared" si="0"/>
        <v>33.170154482759017</v>
      </c>
      <c r="J26" s="26">
        <f t="shared" si="1"/>
        <v>6.4766088643038557</v>
      </c>
      <c r="K26" s="26">
        <f t="shared" si="2"/>
        <v>0.81184810344828051</v>
      </c>
      <c r="L26" s="26">
        <f t="shared" si="6"/>
        <v>2.924879172413803</v>
      </c>
      <c r="M26" s="6">
        <f t="shared" si="3"/>
        <v>0.65909734307256995</v>
      </c>
      <c r="N26" s="3">
        <f>he!O20</f>
        <v>5.4</v>
      </c>
      <c r="O26" s="3">
        <f>1+($L26-((M26*$N$26)*'ipb3-32-he-dc'!$N$8))/(M26*$N$26)</f>
        <v>1.1899550442487556</v>
      </c>
      <c r="P26" s="2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6">
        <f t="shared" si="0"/>
        <v>33.161193827586033</v>
      </c>
      <c r="J27" s="6">
        <f t="shared" si="1"/>
        <v>2.8019109659901154</v>
      </c>
      <c r="K27" s="6">
        <f t="shared" si="2"/>
        <v>0.4814482222222205</v>
      </c>
      <c r="L27" s="6"/>
      <c r="M27" s="6">
        <f t="shared" si="3"/>
        <v>0.23179239068093663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 t="s">
        <v>61</v>
      </c>
      <c r="M28" s="6">
        <f t="shared" si="3"/>
        <v>0</v>
      </c>
    </row>
    <row r="29" spans="1:43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6">
        <f>A29-B29</f>
        <v>49.311300482758952</v>
      </c>
      <c r="J29" s="6">
        <f>(G29-H29)*H29</f>
        <v>0</v>
      </c>
      <c r="K29" s="6">
        <f>G29-H29</f>
        <v>0</v>
      </c>
      <c r="L29" s="6"/>
      <c r="M29" s="6">
        <f t="shared" si="3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0" spans="1:43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6">
        <f t="shared" ref="I30:I45" si="7">A30-B30</f>
        <v>32.335224103448013</v>
      </c>
      <c r="J30" s="6">
        <f t="shared" ref="J30:J45" si="8">(G30-H30)*H30</f>
        <v>0</v>
      </c>
      <c r="K30" s="6">
        <f t="shared" ref="K30:K45" si="9">G30-H30</f>
        <v>0</v>
      </c>
      <c r="L30" s="6"/>
      <c r="M30" s="6">
        <f t="shared" si="3"/>
        <v>0</v>
      </c>
      <c r="Q30" s="3">
        <v>6.8390172413793096E-2</v>
      </c>
      <c r="R30" s="3">
        <v>-1.8347043103448299</v>
      </c>
      <c r="S30" s="3">
        <v>-0.50114741379310401</v>
      </c>
      <c r="T30" s="3">
        <v>155.708254862069</v>
      </c>
      <c r="U30" s="3">
        <v>23.425027034482799</v>
      </c>
      <c r="V30" s="3">
        <v>5.2938536896551698</v>
      </c>
      <c r="W30" s="3">
        <v>24.896883034482801</v>
      </c>
      <c r="X30" s="3">
        <v>25.4072684827586</v>
      </c>
      <c r="Y30" s="3">
        <v>0.24955965517241399</v>
      </c>
      <c r="Z30" s="3">
        <v>24.835457000000002</v>
      </c>
      <c r="AA30" s="3">
        <v>24.862893</v>
      </c>
      <c r="AB30" s="3">
        <v>0.299062931034483</v>
      </c>
      <c r="AC30" s="3">
        <v>24.9336131724138</v>
      </c>
      <c r="AD30" s="3">
        <v>24.886775482758601</v>
      </c>
      <c r="AE30" s="3">
        <v>25.703715448275901</v>
      </c>
      <c r="AF30" s="3">
        <v>1.4794048421977899E-2</v>
      </c>
      <c r="AG30" s="3">
        <v>1.63568432556534E-3</v>
      </c>
      <c r="AH30" s="3">
        <v>0</v>
      </c>
      <c r="AI30" s="3">
        <v>2.9372288172320599E-3</v>
      </c>
      <c r="AJ30" s="3">
        <v>3.6522911842602002E-3</v>
      </c>
      <c r="AK30" s="3">
        <v>5.6258306328693504</v>
      </c>
      <c r="AL30" s="3">
        <v>0.439269312487786</v>
      </c>
      <c r="AM30" s="3">
        <v>0.81930051035138096</v>
      </c>
      <c r="AN30" s="3">
        <v>0.14891763837116401</v>
      </c>
      <c r="AO30">
        <v>1</v>
      </c>
      <c r="AP30">
        <v>720</v>
      </c>
      <c r="AQ30" s="1">
        <v>42724.895601851851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6">
        <f t="shared" si="7"/>
        <v>32.292189999998982</v>
      </c>
      <c r="J31" s="6">
        <f t="shared" si="8"/>
        <v>0</v>
      </c>
      <c r="K31" s="6">
        <f t="shared" si="9"/>
        <v>0</v>
      </c>
      <c r="L31" s="6"/>
      <c r="M31" s="6">
        <f t="shared" si="3"/>
        <v>0</v>
      </c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28">
        <v>9.0302216896551695</v>
      </c>
      <c r="H32" s="3">
        <v>8.2690787241379304</v>
      </c>
      <c r="I32" s="6">
        <f t="shared" si="7"/>
        <v>32.218042931034006</v>
      </c>
      <c r="J32" s="6">
        <f t="shared" si="8"/>
        <v>6.2939511021858516</v>
      </c>
      <c r="K32" s="6">
        <f t="shared" si="9"/>
        <v>0.76114296551723903</v>
      </c>
      <c r="L32" s="6">
        <f>$E$31-E32</f>
        <v>2.148134103448001</v>
      </c>
      <c r="M32" s="6">
        <f t="shared" si="3"/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28">
        <v>8.8899673793103506</v>
      </c>
      <c r="H33" s="3">
        <v>8.0912456206896604</v>
      </c>
      <c r="I33" s="7">
        <f t="shared" si="7"/>
        <v>32.336865793103016</v>
      </c>
      <c r="J33" s="7">
        <f t="shared" si="8"/>
        <v>6.4626539315892044</v>
      </c>
      <c r="K33" s="5">
        <f t="shared" si="9"/>
        <v>0.79872175862069028</v>
      </c>
      <c r="L33" s="6">
        <f t="shared" ref="L33:L35" si="10">$E$31-E33</f>
        <v>1.4037611034479909</v>
      </c>
      <c r="M33" s="6">
        <f t="shared" si="3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28">
        <v>8.6773137586206897</v>
      </c>
      <c r="H34" s="3">
        <v>7.8576567241379296</v>
      </c>
      <c r="I34" s="6">
        <f t="shared" si="7"/>
        <v>32.42350406896503</v>
      </c>
      <c r="J34" s="6">
        <f t="shared" si="8"/>
        <v>6.4405836084904147</v>
      </c>
      <c r="K34" s="6">
        <f t="shared" si="9"/>
        <v>0.81965703448276006</v>
      </c>
      <c r="L34" s="6">
        <f t="shared" si="10"/>
        <v>1.660935206896994</v>
      </c>
      <c r="M34" s="6">
        <f t="shared" si="3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28">
        <v>8.9141279999999998</v>
      </c>
      <c r="H35" s="3">
        <v>8.1169132068965499</v>
      </c>
      <c r="I35" s="6">
        <f t="shared" si="7"/>
        <v>32.375698655172982</v>
      </c>
      <c r="J35" s="6">
        <f t="shared" si="8"/>
        <v>6.4709232828746934</v>
      </c>
      <c r="K35" s="4">
        <f t="shared" si="9"/>
        <v>0.79721479310344989</v>
      </c>
      <c r="L35" s="6">
        <f t="shared" si="10"/>
        <v>1.4328473103449966</v>
      </c>
      <c r="M35" s="6">
        <f t="shared" si="3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28">
        <v>9.0346945172413804</v>
      </c>
      <c r="H36" s="3">
        <v>8.2893647586206907</v>
      </c>
      <c r="I36" s="6">
        <f t="shared" si="7"/>
        <v>32.314112172412933</v>
      </c>
      <c r="J36" s="6">
        <f t="shared" si="8"/>
        <v>6.1783102346616117</v>
      </c>
      <c r="K36" s="6">
        <f t="shared" si="9"/>
        <v>0.74532975862068973</v>
      </c>
      <c r="L36" s="6"/>
      <c r="M36" s="6">
        <f t="shared" si="3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6">
        <f t="shared" si="7"/>
        <v>32.407531724137925</v>
      </c>
      <c r="J37" s="6">
        <f t="shared" si="8"/>
        <v>0</v>
      </c>
      <c r="K37" s="6">
        <f t="shared" si="9"/>
        <v>0</v>
      </c>
      <c r="L37" s="6"/>
      <c r="M37" s="6">
        <f t="shared" si="3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6">
        <f t="shared" si="7"/>
        <v>34.257649482759007</v>
      </c>
      <c r="J38" s="6">
        <f t="shared" si="8"/>
        <v>0</v>
      </c>
      <c r="K38" s="6">
        <f t="shared" si="9"/>
        <v>0</v>
      </c>
      <c r="L38" s="6"/>
      <c r="M38" s="6">
        <f t="shared" si="3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6">
        <f t="shared" si="7"/>
        <v>34.225479620688986</v>
      </c>
      <c r="J39" s="6">
        <f t="shared" si="8"/>
        <v>0</v>
      </c>
      <c r="K39" s="6">
        <f t="shared" si="9"/>
        <v>0</v>
      </c>
      <c r="L39" s="6"/>
      <c r="M39" s="6">
        <f t="shared" si="3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23">
        <v>299.99926651724098</v>
      </c>
      <c r="B40" s="24">
        <v>266.22650355172402</v>
      </c>
      <c r="C40" s="25">
        <v>300</v>
      </c>
      <c r="D40" s="24">
        <v>20.3592772068965</v>
      </c>
      <c r="E40" s="24">
        <v>32.059806310344797</v>
      </c>
      <c r="F40" s="24">
        <v>3.1326133448275901</v>
      </c>
      <c r="G40" s="5">
        <v>9.2014497586206794</v>
      </c>
      <c r="H40" s="24">
        <v>8.5825229310344806</v>
      </c>
      <c r="I40" s="26">
        <f t="shared" si="7"/>
        <v>33.772762965516961</v>
      </c>
      <c r="J40" s="26">
        <f t="shared" si="8"/>
        <v>5.3119536903909754</v>
      </c>
      <c r="K40" s="26">
        <f t="shared" si="9"/>
        <v>0.61892682758619877</v>
      </c>
      <c r="L40" s="26">
        <f>$E$39-E40</f>
        <v>2.6342126896552003</v>
      </c>
      <c r="M40" s="6">
        <f t="shared" si="3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23">
        <v>299.99907189655198</v>
      </c>
      <c r="B41" s="24">
        <v>266.091842137931</v>
      </c>
      <c r="C41" s="25">
        <v>150</v>
      </c>
      <c r="D41" s="24">
        <v>44.028297034482797</v>
      </c>
      <c r="E41" s="24">
        <v>31.401727724137899</v>
      </c>
      <c r="F41" s="24">
        <v>3.94988055172414</v>
      </c>
      <c r="G41" s="5">
        <v>9.1353903793103495</v>
      </c>
      <c r="H41" s="24">
        <v>8.3312993103448303</v>
      </c>
      <c r="I41" s="26">
        <f t="shared" si="7"/>
        <v>33.907229758620986</v>
      </c>
      <c r="J41" s="26">
        <f t="shared" si="8"/>
        <v>6.6991233683268669</v>
      </c>
      <c r="K41" s="27">
        <f t="shared" si="9"/>
        <v>0.80409106896551918</v>
      </c>
      <c r="L41" s="26">
        <f t="shared" ref="L41:L44" si="11">$E$39-E41</f>
        <v>3.2922912758620981</v>
      </c>
      <c r="M41" s="6">
        <f t="shared" si="3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23">
        <v>299.99869934482803</v>
      </c>
      <c r="B42" s="24">
        <v>265.99835413793102</v>
      </c>
      <c r="C42" s="25">
        <v>100</v>
      </c>
      <c r="D42" s="24">
        <v>70.613652758620702</v>
      </c>
      <c r="E42" s="24">
        <v>31.043332034482798</v>
      </c>
      <c r="F42" s="24">
        <v>4.5357569655172396</v>
      </c>
      <c r="G42" s="5">
        <v>8.9850101724137907</v>
      </c>
      <c r="H42" s="24">
        <v>8.0267736206896494</v>
      </c>
      <c r="I42" s="26">
        <f t="shared" si="7"/>
        <v>34.000345206897009</v>
      </c>
      <c r="J42" s="26">
        <f t="shared" si="8"/>
        <v>7.6915478757599507</v>
      </c>
      <c r="K42" s="26">
        <f t="shared" si="9"/>
        <v>0.95823655172414135</v>
      </c>
      <c r="L42" s="26">
        <f t="shared" si="11"/>
        <v>3.650686965517199</v>
      </c>
      <c r="M42" s="6">
        <f t="shared" si="3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23">
        <v>299.99985268965497</v>
      </c>
      <c r="B43" s="24">
        <v>266.07718</v>
      </c>
      <c r="C43" s="25">
        <v>150</v>
      </c>
      <c r="D43" s="24">
        <v>44.002977379310302</v>
      </c>
      <c r="E43" s="24">
        <v>31.393119620689699</v>
      </c>
      <c r="F43" s="24">
        <v>3.942062</v>
      </c>
      <c r="G43" s="28">
        <v>9.1277983103448292</v>
      </c>
      <c r="H43" s="24">
        <v>8.32488517241379</v>
      </c>
      <c r="I43" s="26">
        <f t="shared" si="7"/>
        <v>33.922672689654974</v>
      </c>
      <c r="J43" s="26">
        <f t="shared" si="8"/>
        <v>6.6841596766983367</v>
      </c>
      <c r="K43" s="27">
        <f t="shared" si="9"/>
        <v>0.80291313793103924</v>
      </c>
      <c r="L43" s="26">
        <f t="shared" si="11"/>
        <v>3.3008993793102981</v>
      </c>
      <c r="M43" s="6">
        <f t="shared" si="3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23">
        <v>299.99933496551699</v>
      </c>
      <c r="B44" s="24">
        <v>266.19937768965502</v>
      </c>
      <c r="C44" s="25">
        <v>300</v>
      </c>
      <c r="D44" s="24">
        <v>20.345361620689701</v>
      </c>
      <c r="E44" s="24">
        <v>32.040166965517201</v>
      </c>
      <c r="F44" s="24">
        <v>3.1226269655172398</v>
      </c>
      <c r="G44" s="28">
        <v>9.1866461724137896</v>
      </c>
      <c r="H44" s="24">
        <v>8.5690631724137898</v>
      </c>
      <c r="I44" s="26">
        <f t="shared" si="7"/>
        <v>33.799957275861971</v>
      </c>
      <c r="J44" s="26">
        <f t="shared" si="8"/>
        <v>5.2921077412088238</v>
      </c>
      <c r="K44" s="26">
        <f t="shared" si="9"/>
        <v>0.61758299999999977</v>
      </c>
      <c r="L44" s="26">
        <f t="shared" si="11"/>
        <v>2.6538520344827958</v>
      </c>
      <c r="M44" s="6">
        <f t="shared" si="3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6">
        <f t="shared" si="7"/>
        <v>1.6409038620689955</v>
      </c>
      <c r="J45" s="6">
        <f t="shared" si="8"/>
        <v>0</v>
      </c>
      <c r="K45" s="6">
        <f t="shared" si="9"/>
        <v>0</v>
      </c>
      <c r="L45" s="6"/>
      <c r="M45" s="6">
        <f t="shared" si="3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62</v>
      </c>
      <c r="M46" s="6">
        <f t="shared" si="3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6">
        <f>A47-B47</f>
        <v>19.662955034483019</v>
      </c>
      <c r="J47" s="6">
        <f>(G47-H47)*H47</f>
        <v>0</v>
      </c>
      <c r="K47" s="6">
        <f>G47-H47</f>
        <v>0</v>
      </c>
      <c r="L47" s="6"/>
      <c r="M47" s="6">
        <f t="shared" si="3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6">
        <f t="shared" ref="I48:I62" si="12">A48-B48</f>
        <v>19.912054586206011</v>
      </c>
      <c r="J48" s="6" t="e">
        <f t="shared" ref="J48:J62" si="13">(G48-H48)*H48</f>
        <v>#VALUE!</v>
      </c>
      <c r="K48" s="6" t="e">
        <f t="shared" ref="K48:K62" si="14">G48-H48</f>
        <v>#VALUE!</v>
      </c>
      <c r="L48" s="6"/>
      <c r="M48" s="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6">
        <f t="shared" si="12"/>
        <v>20.088577275862008</v>
      </c>
      <c r="J49" s="6">
        <f t="shared" si="13"/>
        <v>3.9061104210438837</v>
      </c>
      <c r="K49" s="6">
        <f>G49-H49</f>
        <v>0.46253327586206971</v>
      </c>
      <c r="L49" s="6">
        <f>$E$53-E49</f>
        <v>1.5962651034482995</v>
      </c>
      <c r="M49" s="6">
        <f t="shared" si="3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6">
        <f t="shared" si="12"/>
        <v>19.817169620690009</v>
      </c>
      <c r="J50" s="6">
        <f t="shared" si="13"/>
        <v>4.5274049532376637</v>
      </c>
      <c r="K50" s="6">
        <f t="shared" si="14"/>
        <v>0.55696600000000096</v>
      </c>
      <c r="L50" s="6">
        <f>$E$53-E50</f>
        <v>1.9478017586206988</v>
      </c>
      <c r="M50" s="6">
        <f t="shared" si="3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7">
        <f t="shared" si="12"/>
        <v>19.819201275862014</v>
      </c>
      <c r="J51" s="7">
        <f t="shared" si="13"/>
        <v>3.9349577055785931</v>
      </c>
      <c r="K51" s="5">
        <f t="shared" si="14"/>
        <v>0.46465286206897005</v>
      </c>
      <c r="L51" s="6">
        <f t="shared" ref="L51:L52" si="15">$E$53-E51</f>
        <v>1.8398867931034992</v>
      </c>
      <c r="M51" s="6">
        <f t="shared" si="3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6">
        <f t="shared" si="12"/>
        <v>19.830475413794005</v>
      </c>
      <c r="J52" s="6">
        <f t="shared" si="13"/>
        <v>3.0218851668746631</v>
      </c>
      <c r="K52" s="6">
        <f t="shared" si="14"/>
        <v>0.34924924137930979</v>
      </c>
      <c r="L52" s="6">
        <f t="shared" si="15"/>
        <v>1.5163947586206987</v>
      </c>
      <c r="M52" s="6">
        <f t="shared" si="3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6">
        <f t="shared" si="12"/>
        <v>20.123413689655024</v>
      </c>
      <c r="J53" s="6">
        <f t="shared" si="13"/>
        <v>0</v>
      </c>
      <c r="K53" s="4">
        <f t="shared" si="14"/>
        <v>0</v>
      </c>
      <c r="L53" s="6"/>
      <c r="M53" s="6">
        <f t="shared" si="3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6">
        <f t="shared" si="12"/>
        <v>25.668464931035004</v>
      </c>
      <c r="J54" s="6">
        <f t="shared" si="13"/>
        <v>0</v>
      </c>
      <c r="K54" s="6">
        <f t="shared" si="14"/>
        <v>0</v>
      </c>
      <c r="L54" s="6"/>
      <c r="M54" s="6">
        <f t="shared" si="3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6">
        <f t="shared" si="12"/>
        <v>25.346156586207002</v>
      </c>
      <c r="J55" s="6">
        <f t="shared" si="13"/>
        <v>3.703387969582653</v>
      </c>
      <c r="K55" s="6">
        <f t="shared" si="14"/>
        <v>0.42970720689655018</v>
      </c>
      <c r="L55" s="26">
        <f>$E$54-E55</f>
        <v>1.8411422413793019</v>
      </c>
      <c r="M55" s="6">
        <f t="shared" si="3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6">
        <f t="shared" si="12"/>
        <v>25.29939010344799</v>
      </c>
      <c r="J56" s="6">
        <f t="shared" si="13"/>
        <v>4.8136485438236658</v>
      </c>
      <c r="K56" s="6">
        <f t="shared" si="14"/>
        <v>0.56978396551723165</v>
      </c>
      <c r="L56" s="26">
        <f t="shared" ref="L56:L59" si="16">$E$54-E56</f>
        <v>2.3889876206897007</v>
      </c>
      <c r="M56" s="6">
        <f t="shared" si="3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6">
        <f t="shared" si="12"/>
        <v>25.303316344828005</v>
      </c>
      <c r="J57" s="6">
        <f t="shared" si="13"/>
        <v>5.5090414233335077</v>
      </c>
      <c r="K57" s="6">
        <f t="shared" si="14"/>
        <v>0.67739075862069065</v>
      </c>
      <c r="L57" s="26">
        <f t="shared" si="16"/>
        <v>2.5944254827586022</v>
      </c>
      <c r="M57" s="6">
        <f t="shared" si="3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26">
        <f t="shared" si="12"/>
        <v>25.312089068965975</v>
      </c>
      <c r="J58" s="26">
        <f t="shared" si="13"/>
        <v>4.7604428996825909</v>
      </c>
      <c r="K58" s="26">
        <f t="shared" si="14"/>
        <v>0.56543889655172919</v>
      </c>
      <c r="L58" s="26">
        <f t="shared" si="16"/>
        <v>2.4161753103449009</v>
      </c>
      <c r="M58" s="6">
        <f t="shared" si="3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26">
        <f t="shared" si="12"/>
        <v>25.313312379310986</v>
      </c>
      <c r="J59" s="26">
        <f t="shared" si="13"/>
        <v>3.7848239781802429</v>
      </c>
      <c r="K59" s="27">
        <f t="shared" si="14"/>
        <v>0.43722793103449042</v>
      </c>
      <c r="L59" s="26">
        <f t="shared" si="16"/>
        <v>2.0297394827586004</v>
      </c>
      <c r="M59" s="6">
        <f t="shared" si="3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26">
        <f t="shared" si="12"/>
        <v>25.650712137931009</v>
      </c>
      <c r="J60" s="26">
        <f t="shared" si="13"/>
        <v>0</v>
      </c>
      <c r="K60" s="26">
        <f t="shared" si="14"/>
        <v>0</v>
      </c>
      <c r="L60" s="26"/>
      <c r="M60" s="6">
        <f t="shared" si="3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26">
        <f t="shared" si="12"/>
        <v>31.479280206895993</v>
      </c>
      <c r="J61" s="26">
        <f t="shared" si="13"/>
        <v>0</v>
      </c>
      <c r="K61" s="27">
        <f t="shared" si="14"/>
        <v>0</v>
      </c>
      <c r="L61" s="26"/>
      <c r="M61" s="6">
        <f t="shared" si="3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26">
        <f t="shared" si="12"/>
        <v>31.135667517241018</v>
      </c>
      <c r="J62" s="26">
        <f t="shared" si="13"/>
        <v>4.4789451402709881</v>
      </c>
      <c r="K62" s="26">
        <f t="shared" si="14"/>
        <v>0.52167034482758901</v>
      </c>
      <c r="L62" s="6">
        <f>$E$61-E62</f>
        <v>2.2046493103447986</v>
      </c>
      <c r="M62" s="6">
        <f t="shared" si="3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6">
        <f>A63-B63</f>
        <v>31.189936758621002</v>
      </c>
      <c r="J63" s="6">
        <f>(G63-H63)*H63</f>
        <v>5.728305232191798</v>
      </c>
      <c r="K63" s="6">
        <f>G63-H63</f>
        <v>0.68580039999999975</v>
      </c>
      <c r="L63" s="6">
        <f t="shared" ref="L63:L66" si="17">$E$61-E63</f>
        <v>2.8662293448275982</v>
      </c>
      <c r="M63" s="6">
        <f t="shared" si="3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6">
        <f t="shared" ref="I64:I70" si="18">A64-B64</f>
        <v>31.240038620690001</v>
      </c>
      <c r="J64" s="6">
        <f t="shared" ref="J64:J70" si="19">(G64-H64)*H64</f>
        <v>6.6139649035106096</v>
      </c>
      <c r="K64" s="6">
        <f t="shared" ref="K64:K70" si="20">G64-H64</f>
        <v>0.81795610344827097</v>
      </c>
      <c r="L64" s="6">
        <f t="shared" si="17"/>
        <v>3.1671565517242009</v>
      </c>
      <c r="M64" s="6">
        <f t="shared" si="3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6">
        <f t="shared" si="18"/>
        <v>31.226421034482996</v>
      </c>
      <c r="J65" s="6">
        <f t="shared" si="19"/>
        <v>5.7462321319072442</v>
      </c>
      <c r="K65" s="6">
        <f t="shared" si="20"/>
        <v>0.68632375862068962</v>
      </c>
      <c r="L65" s="6">
        <f t="shared" si="17"/>
        <v>2.9053027241379006</v>
      </c>
      <c r="M65" s="6">
        <f t="shared" si="3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6">
        <f t="shared" si="18"/>
        <v>31.168183413793003</v>
      </c>
      <c r="J66" s="6">
        <f t="shared" si="19"/>
        <v>4.4775406494040171</v>
      </c>
      <c r="K66" s="6">
        <f t="shared" si="20"/>
        <v>0.52166041379311068</v>
      </c>
      <c r="L66" s="6">
        <f t="shared" si="17"/>
        <v>2.3769359310344989</v>
      </c>
      <c r="M66" s="6">
        <f t="shared" si="3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7">
        <f t="shared" si="18"/>
        <v>31.518866655172985</v>
      </c>
      <c r="J67" s="7">
        <f t="shared" si="19"/>
        <v>0</v>
      </c>
      <c r="K67" s="5">
        <f t="shared" si="20"/>
        <v>0</v>
      </c>
      <c r="L67" s="6"/>
      <c r="M67" s="6">
        <f t="shared" ref="M67:M74" si="21">K67^2</f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6">
        <f t="shared" si="18"/>
        <v>36.357662862067968</v>
      </c>
      <c r="J68" s="6">
        <f t="shared" si="19"/>
        <v>0</v>
      </c>
      <c r="K68" s="6">
        <f t="shared" si="20"/>
        <v>0</v>
      </c>
      <c r="L68" s="6"/>
      <c r="M68" s="6">
        <f t="shared" si="21"/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6">
        <f t="shared" si="18"/>
        <v>35.95991668965496</v>
      </c>
      <c r="J69" s="6">
        <f t="shared" si="19"/>
        <v>5.2569538669687246</v>
      </c>
      <c r="K69" s="5">
        <f t="shared" si="20"/>
        <v>0.61265324137930932</v>
      </c>
      <c r="L69" s="6">
        <f>$E$68-E69</f>
        <v>2.5180355172413975</v>
      </c>
      <c r="M69" s="6">
        <f t="shared" si="21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6">
        <f t="shared" si="18"/>
        <v>36.116669758619992</v>
      </c>
      <c r="J70" s="6">
        <f t="shared" si="19"/>
        <v>6.6959491326343787</v>
      </c>
      <c r="K70" s="7">
        <f t="shared" si="20"/>
        <v>0.80261110344826925</v>
      </c>
      <c r="L70" s="6">
        <f>$E$68-E70</f>
        <v>3.3125760344826958</v>
      </c>
      <c r="M70" s="6">
        <f t="shared" si="21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6">
        <f t="shared" ref="I71:I74" si="22">A71-B71</f>
        <v>36.233608965516964</v>
      </c>
      <c r="J71" s="6">
        <f t="shared" ref="J71:J74" si="23">(G71-H71)*H71</f>
        <v>7.6193440705318425</v>
      </c>
      <c r="K71" s="5">
        <f t="shared" ref="K71:K74" si="24">G71-H71</f>
        <v>0.95022162068964988</v>
      </c>
      <c r="L71" s="7">
        <f t="shared" ref="L71:L74" si="25">$E$68-E71</f>
        <v>3.6764836896550968</v>
      </c>
      <c r="M71" s="6">
        <f t="shared" si="21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6">
        <f t="shared" si="22"/>
        <v>36.154050758620997</v>
      </c>
      <c r="J72" s="6">
        <f t="shared" si="23"/>
        <v>6.5874296268817325</v>
      </c>
      <c r="K72" s="7">
        <f t="shared" si="24"/>
        <v>0.79297748275863</v>
      </c>
      <c r="L72" s="6">
        <f t="shared" si="25"/>
        <v>3.306788724137899</v>
      </c>
      <c r="M72" s="6">
        <f t="shared" si="21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6">
        <f t="shared" si="22"/>
        <v>36.018484206895948</v>
      </c>
      <c r="J73" s="6">
        <f t="shared" si="23"/>
        <v>5.252872063696044</v>
      </c>
      <c r="K73" s="5">
        <f t="shared" si="24"/>
        <v>0.61296210344826996</v>
      </c>
      <c r="L73" s="6">
        <f t="shared" si="25"/>
        <v>2.6978001034482979</v>
      </c>
      <c r="M73" s="6">
        <f t="shared" si="21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6">
        <f t="shared" si="22"/>
        <v>36.440939000000014</v>
      </c>
      <c r="J74" s="6">
        <f t="shared" si="23"/>
        <v>0</v>
      </c>
      <c r="K74" s="6">
        <f t="shared" si="24"/>
        <v>0</v>
      </c>
      <c r="L74" s="6">
        <f t="shared" si="25"/>
        <v>0.15429789655169657</v>
      </c>
      <c r="M74" s="6">
        <f t="shared" si="21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64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6">
        <f t="shared" ref="I76:I103" si="26">A76-B76</f>
        <v>26.284522137930992</v>
      </c>
      <c r="J76" s="6">
        <f t="shared" ref="J76:J103" si="27">(G76-H76)*H76</f>
        <v>0</v>
      </c>
      <c r="K76" s="6">
        <f t="shared" ref="K76:K103" si="28">G76-H76</f>
        <v>0</v>
      </c>
      <c r="L76" s="6"/>
      <c r="M76" s="6">
        <f t="shared" ref="M76:M103" si="29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6">
        <f t="shared" si="26"/>
        <v>25.953118793104011</v>
      </c>
      <c r="J77" s="6">
        <f t="shared" si="27"/>
        <v>3.949024915361365</v>
      </c>
      <c r="K77" s="6">
        <f t="shared" si="28"/>
        <v>0.45557948275861904</v>
      </c>
      <c r="L77" s="6">
        <f>$E$76-E77</f>
        <v>1.8831084827585975</v>
      </c>
      <c r="M77" s="6">
        <f t="shared" si="29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6">
        <f t="shared" si="26"/>
        <v>25.906109482757984</v>
      </c>
      <c r="J78" s="6">
        <f t="shared" si="27"/>
        <v>5.0196575929234237</v>
      </c>
      <c r="K78" s="6">
        <f t="shared" si="28"/>
        <v>0.59363251724137989</v>
      </c>
      <c r="L78" s="6">
        <f t="shared" ref="L78:L81" si="30">$E$76-E78</f>
        <v>2.4395802413793</v>
      </c>
      <c r="M78" s="6">
        <f t="shared" si="29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6">
        <f t="shared" si="26"/>
        <v>25.916186172414001</v>
      </c>
      <c r="J79" s="6">
        <f t="shared" si="27"/>
        <v>5.7712290165635514</v>
      </c>
      <c r="K79" s="6">
        <f t="shared" si="28"/>
        <v>0.70776834482759021</v>
      </c>
      <c r="L79" s="6">
        <f t="shared" si="30"/>
        <v>2.6612091379309994</v>
      </c>
      <c r="M79" s="6">
        <f t="shared" si="29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6">
        <f t="shared" si="26"/>
        <v>25.911524862069001</v>
      </c>
      <c r="J80" s="6">
        <f t="shared" si="27"/>
        <v>4.9933318388454291</v>
      </c>
      <c r="K80" s="6">
        <f t="shared" si="28"/>
        <v>0.59203920689655121</v>
      </c>
      <c r="L80" s="6">
        <f t="shared" si="30"/>
        <v>2.4856262413793004</v>
      </c>
      <c r="M80" s="6">
        <f t="shared" si="29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6">
        <f t="shared" si="26"/>
        <v>25.907643724137984</v>
      </c>
      <c r="J81" s="6">
        <f t="shared" si="27"/>
        <v>3.9330639813848278</v>
      </c>
      <c r="K81" s="6">
        <f t="shared" si="28"/>
        <v>0.45396000000000036</v>
      </c>
      <c r="L81" s="6">
        <f t="shared" si="30"/>
        <v>2.0697847241379002</v>
      </c>
      <c r="M81" s="6">
        <f t="shared" si="29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6">
        <f t="shared" si="26"/>
        <v>26.236039793103004</v>
      </c>
      <c r="J82" s="6">
        <f t="shared" si="27"/>
        <v>0</v>
      </c>
      <c r="K82" s="6">
        <f t="shared" si="28"/>
        <v>0</v>
      </c>
      <c r="L82" s="6"/>
      <c r="M82" s="6">
        <f t="shared" si="29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6">
        <f t="shared" si="26"/>
        <v>32.179362517241998</v>
      </c>
      <c r="J83" s="6">
        <f t="shared" si="27"/>
        <v>0</v>
      </c>
      <c r="K83" s="6">
        <f t="shared" si="28"/>
        <v>0</v>
      </c>
      <c r="L83" s="6"/>
      <c r="M83" s="6">
        <f t="shared" si="29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6">
        <f t="shared" si="26"/>
        <v>31.849414620689998</v>
      </c>
      <c r="J84" s="6"/>
      <c r="K84" s="6"/>
      <c r="L84" s="6">
        <f>$E$83-E84</f>
        <v>2.2374811379309989</v>
      </c>
      <c r="M84" s="6">
        <f t="shared" si="29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6">
        <f t="shared" si="26"/>
        <v>31.910042068964998</v>
      </c>
      <c r="J85" s="6"/>
      <c r="K85" s="6"/>
      <c r="L85" s="6">
        <f t="shared" ref="L85:L88" si="31">$E$83-E85</f>
        <v>2.9284373793102993</v>
      </c>
      <c r="M85" s="6">
        <f t="shared" si="29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6">
        <f t="shared" si="26"/>
        <v>31.968514827586006</v>
      </c>
      <c r="J86" s="6">
        <f t="shared" si="27"/>
        <v>6.9461424757621906</v>
      </c>
      <c r="K86" s="6">
        <f t="shared" si="28"/>
        <v>0.85746537931034972</v>
      </c>
      <c r="L86" s="6">
        <f t="shared" si="31"/>
        <v>3.2527001724137996</v>
      </c>
      <c r="M86" s="6">
        <f t="shared" si="29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6">
        <f t="shared" si="26"/>
        <v>31.931828103448993</v>
      </c>
      <c r="J87" s="6">
        <f t="shared" si="27"/>
        <v>6.0232867074499925</v>
      </c>
      <c r="K87" s="6">
        <f t="shared" si="28"/>
        <v>0.71863489655173041</v>
      </c>
      <c r="L87" s="6">
        <f t="shared" si="31"/>
        <v>2.9706714827586005</v>
      </c>
      <c r="M87" s="6">
        <f t="shared" si="29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6">
        <f t="shared" si="26"/>
        <v>31.855061586206006</v>
      </c>
      <c r="J88" s="6">
        <f t="shared" si="27"/>
        <v>4.6691488828412506</v>
      </c>
      <c r="K88" s="6">
        <f t="shared" si="28"/>
        <v>0.54331041379310108</v>
      </c>
      <c r="L88" s="6">
        <f t="shared" si="31"/>
        <v>2.3850267931033997</v>
      </c>
      <c r="M88" s="6">
        <f t="shared" si="29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6">
        <f t="shared" si="26"/>
        <v>32.170818448276009</v>
      </c>
      <c r="J89" s="6">
        <f t="shared" si="27"/>
        <v>0</v>
      </c>
      <c r="K89" s="6">
        <f t="shared" si="28"/>
        <v>0</v>
      </c>
      <c r="L89" s="6"/>
      <c r="M89" s="6">
        <f t="shared" si="29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6">
        <f t="shared" si="26"/>
        <v>37.021534862069018</v>
      </c>
      <c r="J90" s="6">
        <f t="shared" si="27"/>
        <v>0</v>
      </c>
      <c r="K90" s="6">
        <f t="shared" si="28"/>
        <v>0</v>
      </c>
      <c r="L90" s="6"/>
      <c r="M90" s="6">
        <f t="shared" si="29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6">
        <f t="shared" si="26"/>
        <v>36.637145931034979</v>
      </c>
      <c r="J91" s="6">
        <f t="shared" si="27"/>
        <v>5.3168939560044448</v>
      </c>
      <c r="K91" s="6">
        <f t="shared" si="28"/>
        <v>0.62261344827586029</v>
      </c>
      <c r="L91" s="6">
        <f>$E$90-E91</f>
        <v>2.5328368965516965</v>
      </c>
      <c r="M91" s="6">
        <f t="shared" si="29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6">
        <f t="shared" si="26"/>
        <v>36.797294965517949</v>
      </c>
      <c r="J92" s="6">
        <f t="shared" si="27"/>
        <v>6.7828552857714399</v>
      </c>
      <c r="K92" s="6">
        <f t="shared" si="28"/>
        <v>0.81761727586206057</v>
      </c>
      <c r="L92" s="6">
        <f t="shared" ref="L92:L95" si="32">$E$90-E92</f>
        <v>3.3029103793103971</v>
      </c>
      <c r="M92" s="6">
        <f t="shared" si="29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6">
        <f t="shared" si="26"/>
        <v>36.918080206895979</v>
      </c>
      <c r="J93" s="6">
        <f t="shared" si="27"/>
        <v>7.8956484822580437</v>
      </c>
      <c r="K93" s="5">
        <f t="shared" si="28"/>
        <v>0.98483117241380036</v>
      </c>
      <c r="L93" s="7">
        <f t="shared" si="32"/>
        <v>3.7129087241379963</v>
      </c>
      <c r="M93" s="6">
        <f t="shared" si="29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6">
        <f t="shared" si="26"/>
        <v>36.817261862069017</v>
      </c>
      <c r="J94" s="6">
        <f t="shared" si="27"/>
        <v>6.8381566188008218</v>
      </c>
      <c r="K94" s="6">
        <f t="shared" si="28"/>
        <v>0.82320599999999899</v>
      </c>
      <c r="L94" s="6">
        <f t="shared" si="32"/>
        <v>3.3289888620689965</v>
      </c>
      <c r="M94" s="6">
        <f t="shared" si="29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6">
        <f t="shared" si="26"/>
        <v>36.673616586207004</v>
      </c>
      <c r="J95" s="6">
        <f t="shared" si="27"/>
        <v>5.3310523618649786</v>
      </c>
      <c r="K95" s="6">
        <f t="shared" si="28"/>
        <v>0.62464444827587151</v>
      </c>
      <c r="L95" s="6">
        <f t="shared" si="32"/>
        <v>2.6714811379310959</v>
      </c>
      <c r="M95" s="6">
        <f t="shared" si="29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6">
        <f t="shared" si="26"/>
        <v>37.04684768965501</v>
      </c>
      <c r="J96" s="6">
        <f t="shared" si="27"/>
        <v>0</v>
      </c>
      <c r="K96" s="6">
        <f t="shared" si="28"/>
        <v>0</v>
      </c>
      <c r="L96" s="6"/>
      <c r="M96" s="6">
        <f t="shared" si="29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6">
        <f t="shared" si="26"/>
        <v>40.337113965517005</v>
      </c>
      <c r="J97" s="6">
        <f t="shared" si="27"/>
        <v>0</v>
      </c>
      <c r="K97" s="6">
        <f t="shared" si="28"/>
        <v>0</v>
      </c>
      <c r="L97" s="6"/>
      <c r="M97" s="6">
        <f t="shared" si="29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6">
        <f t="shared" si="26"/>
        <v>39.464091344828034</v>
      </c>
      <c r="J98" s="6">
        <f t="shared" si="27"/>
        <v>4.9894133353449668</v>
      </c>
      <c r="K98" s="6">
        <f t="shared" si="28"/>
        <v>0.58468475862069091</v>
      </c>
      <c r="L98" s="6">
        <f>$E$97-E98</f>
        <v>2.2046783448275988</v>
      </c>
      <c r="M98" s="6">
        <f t="shared" si="29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6">
        <f t="shared" si="26"/>
        <v>39.358806551724001</v>
      </c>
      <c r="J99" s="6">
        <f t="shared" si="27"/>
        <v>5.7078591945226593</v>
      </c>
      <c r="K99" s="6">
        <f t="shared" si="28"/>
        <v>0.68088413793103975</v>
      </c>
      <c r="L99" s="6">
        <f t="shared" ref="L99:L102" si="33">$E$97-E99</f>
        <v>2.4193177586207</v>
      </c>
      <c r="M99" s="6">
        <f t="shared" si="29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6">
        <f t="shared" si="26"/>
        <v>39.311291862069027</v>
      </c>
      <c r="J100" s="6">
        <f t="shared" si="27"/>
        <v>6.1225816379806632</v>
      </c>
      <c r="K100" s="6">
        <f t="shared" si="28"/>
        <v>0.75504700000001002</v>
      </c>
      <c r="L100" s="6">
        <f t="shared" si="33"/>
        <v>2.4413917931034987</v>
      </c>
      <c r="M100" s="6">
        <f t="shared" si="29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6">
        <f t="shared" si="26"/>
        <v>39.374594862068989</v>
      </c>
      <c r="J101" s="6">
        <f t="shared" si="27"/>
        <v>5.6571315520431567</v>
      </c>
      <c r="K101" s="6">
        <f t="shared" si="28"/>
        <v>0.6761105517241397</v>
      </c>
      <c r="L101" s="6">
        <f t="shared" si="33"/>
        <v>2.4413221379311025</v>
      </c>
      <c r="M101" s="6">
        <f t="shared" si="29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6">
        <f t="shared" si="26"/>
        <v>39.502203586206974</v>
      </c>
      <c r="J102" s="6">
        <f t="shared" si="27"/>
        <v>5.1101919228358597</v>
      </c>
      <c r="K102" s="6">
        <f t="shared" si="28"/>
        <v>0.59541075862068027</v>
      </c>
      <c r="L102" s="6">
        <f t="shared" si="33"/>
        <v>2.3202172068966007</v>
      </c>
      <c r="M102" s="6">
        <f t="shared" si="29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6">
        <f t="shared" si="26"/>
        <v>40.370638068965036</v>
      </c>
      <c r="J103" s="6">
        <f t="shared" si="27"/>
        <v>0</v>
      </c>
      <c r="K103" s="6">
        <f t="shared" si="28"/>
        <v>0</v>
      </c>
      <c r="L103" s="6"/>
      <c r="M103" s="6">
        <f t="shared" si="2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P26" sqref="P26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150.001082310345</v>
      </c>
      <c r="B2" s="3">
        <v>127.84138224137899</v>
      </c>
      <c r="C2">
        <v>100</v>
      </c>
      <c r="D2" s="3">
        <v>10</v>
      </c>
      <c r="E2" s="3">
        <v>13.085002724137899</v>
      </c>
      <c r="F2" s="3">
        <v>0</v>
      </c>
      <c r="G2" s="3">
        <v>0</v>
      </c>
      <c r="H2" s="3">
        <v>0</v>
      </c>
      <c r="I2" s="6">
        <f>A2-B2</f>
        <v>22.159700068966004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33">
        <v>150.00215255172401</v>
      </c>
      <c r="B3" s="28">
        <v>128.29454465517199</v>
      </c>
      <c r="C3" s="32">
        <v>300</v>
      </c>
      <c r="D3" s="28">
        <v>19.833921344827601</v>
      </c>
      <c r="E3" s="28">
        <v>11.685631862069</v>
      </c>
      <c r="F3" s="28">
        <v>1.78355213793103</v>
      </c>
      <c r="G3" s="28">
        <v>9.0294484827586192</v>
      </c>
      <c r="H3" s="28">
        <v>8.6810360000000006</v>
      </c>
      <c r="I3" s="7">
        <f t="shared" ref="I3:I33" si="0">A3-B3</f>
        <v>21.70760789655202</v>
      </c>
      <c r="J3" s="7">
        <f t="shared" ref="J3:J28" si="1">(G3-H3)*H3</f>
        <v>3.0245813056769473</v>
      </c>
      <c r="K3" s="7">
        <f t="shared" ref="K3:K27" si="2">G3-H3</f>
        <v>0.34841248275861858</v>
      </c>
      <c r="L3" s="7">
        <f>$E$2-E3</f>
        <v>1.3993708620688992</v>
      </c>
      <c r="M3" s="7">
        <f t="shared" ref="M3:M7" si="3">K3^2</f>
        <v>0.12139125814202469</v>
      </c>
      <c r="O3" s="3">
        <f>1+L3-('ipb3-32-he-dc'!$N$4*'0.5d2'!M3*'0.5d2'!$N$4)/('0.5d2'!M3*'0.5d2'!$N$4)</f>
        <v>1.8577720183160518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33">
        <v>150.00092293103401</v>
      </c>
      <c r="B4" s="28">
        <v>128.49093148275901</v>
      </c>
      <c r="C4" s="32">
        <v>150</v>
      </c>
      <c r="D4" s="28">
        <v>43.001001931034502</v>
      </c>
      <c r="E4" s="28">
        <v>11.259831137931</v>
      </c>
      <c r="F4" s="28">
        <v>2.29158120689655</v>
      </c>
      <c r="G4" s="28">
        <v>8.9444446206896604</v>
      </c>
      <c r="H4" s="28">
        <v>8.4866535862069004</v>
      </c>
      <c r="I4" s="7">
        <f t="shared" si="0"/>
        <v>21.509991448275002</v>
      </c>
      <c r="J4" s="7">
        <f t="shared" si="1"/>
        <v>3.8851139245264821</v>
      </c>
      <c r="K4" s="7">
        <f t="shared" si="2"/>
        <v>0.45779103448276004</v>
      </c>
      <c r="L4" s="7">
        <f t="shared" ref="L4:L7" si="4">$E$2-E4</f>
        <v>1.8251715862068991</v>
      </c>
      <c r="M4" s="7">
        <f t="shared" si="3"/>
        <v>0.2095726312527956</v>
      </c>
      <c r="N4" s="3">
        <f>he!O4</f>
        <v>10.199999999999999</v>
      </c>
      <c r="O4" s="3">
        <f>1+L4-('ipb3-32-he-dc'!$N$4*'0.5d2'!M4*'0.5d2'!$N$4)/('0.5d2'!M4*'0.5d2'!$N$4)</f>
        <v>2.2835727424540515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33">
        <v>149.999250862069</v>
      </c>
      <c r="B5" s="28">
        <v>128.61405420689701</v>
      </c>
      <c r="C5" s="32">
        <v>100</v>
      </c>
      <c r="D5" s="28">
        <v>69.915768448275799</v>
      </c>
      <c r="E5" s="28">
        <v>11.0300785862069</v>
      </c>
      <c r="F5" s="28">
        <v>2.7045549310344801</v>
      </c>
      <c r="G5" s="28">
        <v>8.7930839655172406</v>
      </c>
      <c r="H5" s="28">
        <v>8.2363441034482694</v>
      </c>
      <c r="I5" s="7">
        <f t="shared" si="0"/>
        <v>21.385196655171995</v>
      </c>
      <c r="J5" s="7">
        <f t="shared" si="1"/>
        <v>4.5855010801063738</v>
      </c>
      <c r="K5" s="7">
        <f t="shared" si="2"/>
        <v>0.55673986206897119</v>
      </c>
      <c r="L5" s="7">
        <f t="shared" si="4"/>
        <v>2.0549241379309997</v>
      </c>
      <c r="M5" s="7">
        <f t="shared" si="3"/>
        <v>0.30995927401657708</v>
      </c>
      <c r="N5" s="3">
        <f>he!O5</f>
        <v>11</v>
      </c>
      <c r="O5" s="3">
        <f>1+L5-('ipb3-32-he-dc'!$N$4*'0.5d2'!M5*'0.5d2'!$N$4)/('0.5d2'!M5*'0.5d2'!$N$4)</f>
        <v>2.5133252941781521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149.99955220689699</v>
      </c>
      <c r="B6" s="3">
        <v>128.62454175862101</v>
      </c>
      <c r="C6">
        <v>150</v>
      </c>
      <c r="D6" s="3">
        <v>43.099018793103397</v>
      </c>
      <c r="E6" s="3">
        <v>11.1801135172414</v>
      </c>
      <c r="F6" s="3">
        <v>2.2696499999999999</v>
      </c>
      <c r="G6" s="3">
        <v>8.9490101034482805</v>
      </c>
      <c r="H6" s="3">
        <v>8.4962306206896603</v>
      </c>
      <c r="I6" s="6">
        <f t="shared" si="0"/>
        <v>21.375010448275987</v>
      </c>
      <c r="J6" s="6">
        <f t="shared" si="1"/>
        <v>3.8469189058338151</v>
      </c>
      <c r="K6" s="6">
        <f t="shared" si="2"/>
        <v>0.45277948275862023</v>
      </c>
      <c r="L6" s="6">
        <f t="shared" si="4"/>
        <v>1.9048892068964989</v>
      </c>
      <c r="M6" s="6">
        <f t="shared" si="3"/>
        <v>0.20500926000716369</v>
      </c>
      <c r="O6" s="3">
        <f>1+L6-('ipb3-32-he-dc'!$N$4*'0.5d2'!M6*'0.5d2'!$N$4)/('0.5d2'!M6*'0.5d2'!$N$4)</f>
        <v>2.3632903631436513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149.99950899999999</v>
      </c>
      <c r="B7" s="3">
        <v>128.596916448276</v>
      </c>
      <c r="C7">
        <v>300</v>
      </c>
      <c r="D7" s="3">
        <v>19.753960827586202</v>
      </c>
      <c r="E7" s="3">
        <v>11.477249172413799</v>
      </c>
      <c r="F7" s="3">
        <v>1.7385751724137899</v>
      </c>
      <c r="G7" s="3">
        <v>9.0122443793103493</v>
      </c>
      <c r="H7" s="3">
        <v>8.6722771724137893</v>
      </c>
      <c r="I7" s="6">
        <f t="shared" si="0"/>
        <v>21.402592551723984</v>
      </c>
      <c r="J7" s="6">
        <f t="shared" si="1"/>
        <v>2.9482898477383133</v>
      </c>
      <c r="K7" s="6">
        <f t="shared" si="2"/>
        <v>0.33996720689656001</v>
      </c>
      <c r="L7" s="6">
        <f t="shared" si="4"/>
        <v>1.6077535517240999</v>
      </c>
      <c r="M7" s="6">
        <f t="shared" si="3"/>
        <v>0.11557770176504845</v>
      </c>
      <c r="O7" s="3">
        <f>1+L7-('ipb3-32-he-dc'!$N$4*'0.5d2'!M7*'0.5d2'!$N$4)/('0.5d2'!M7*'0.5d2'!$N$4)</f>
        <v>2.0661547079712528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149.996955137931</v>
      </c>
      <c r="B8" s="3">
        <v>128.20920482758601</v>
      </c>
      <c r="C8">
        <v>100</v>
      </c>
      <c r="D8" s="3">
        <v>10</v>
      </c>
      <c r="E8" s="3">
        <v>12.867338827586201</v>
      </c>
      <c r="F8" s="3">
        <v>0</v>
      </c>
      <c r="G8" s="3">
        <v>0</v>
      </c>
      <c r="H8" s="3">
        <v>0</v>
      </c>
      <c r="I8" s="6">
        <f t="shared" si="0"/>
        <v>21.78775031034499</v>
      </c>
      <c r="J8" s="6">
        <f t="shared" si="1"/>
        <v>0</v>
      </c>
      <c r="K8" s="6">
        <f t="shared" si="2"/>
        <v>0</v>
      </c>
      <c r="L8" s="6"/>
      <c r="M8" s="6">
        <f t="shared" ref="M8:M33" si="5">K8^2</f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200.000209482759</v>
      </c>
      <c r="B9" s="3">
        <v>172.41506220689701</v>
      </c>
      <c r="C9">
        <v>300</v>
      </c>
      <c r="D9" s="3">
        <v>10</v>
      </c>
      <c r="E9" s="3">
        <v>19.489985724137899</v>
      </c>
      <c r="F9" s="3">
        <v>0</v>
      </c>
      <c r="G9" s="3">
        <v>0</v>
      </c>
      <c r="H9" s="3">
        <v>0</v>
      </c>
      <c r="I9" s="6">
        <f t="shared" si="0"/>
        <v>27.585147275861999</v>
      </c>
      <c r="J9" s="6">
        <f t="shared" si="1"/>
        <v>0</v>
      </c>
      <c r="K9" s="6">
        <f t="shared" si="2"/>
        <v>0</v>
      </c>
      <c r="L9" s="6"/>
      <c r="M9" s="6">
        <f t="shared" si="5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33">
        <v>200.00352000000001</v>
      </c>
      <c r="B10" s="28">
        <v>172.94084110344801</v>
      </c>
      <c r="C10" s="32">
        <v>300</v>
      </c>
      <c r="D10" s="28">
        <v>19.7458615862069</v>
      </c>
      <c r="E10" s="28">
        <v>17.839633724137901</v>
      </c>
      <c r="F10" s="28">
        <v>2.1118471034482802</v>
      </c>
      <c r="G10" s="28">
        <v>9.0443997241379304</v>
      </c>
      <c r="H10" s="28">
        <v>8.6295022068965501</v>
      </c>
      <c r="I10" s="7">
        <f t="shared" si="0"/>
        <v>27.062678896552001</v>
      </c>
      <c r="J10" s="7">
        <f t="shared" si="1"/>
        <v>3.5803590406703902</v>
      </c>
      <c r="K10" s="7">
        <f t="shared" si="2"/>
        <v>0.41489751724138024</v>
      </c>
      <c r="L10" s="7">
        <f>$E$9-E10</f>
        <v>1.650351999999998</v>
      </c>
      <c r="M10" s="7">
        <f t="shared" si="5"/>
        <v>0.17213994981306141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33">
        <v>200.00059513793099</v>
      </c>
      <c r="B11" s="28">
        <v>173.075134758621</v>
      </c>
      <c r="C11" s="32">
        <v>150</v>
      </c>
      <c r="D11" s="28">
        <v>43.271755068965497</v>
      </c>
      <c r="E11" s="28">
        <v>17.287557034482798</v>
      </c>
      <c r="F11" s="28">
        <v>2.7486114827586201</v>
      </c>
      <c r="G11" s="28">
        <v>9.0191368965517196</v>
      </c>
      <c r="H11" s="28">
        <v>8.4690104827586197</v>
      </c>
      <c r="I11" s="7">
        <f t="shared" si="0"/>
        <v>26.925460379309982</v>
      </c>
      <c r="J11" s="7">
        <f t="shared" si="1"/>
        <v>4.6590263652561692</v>
      </c>
      <c r="K11" s="7">
        <f t="shared" si="2"/>
        <v>0.5501264137930999</v>
      </c>
      <c r="L11" s="7">
        <f t="shared" ref="L11:L14" si="6">$E$9-E11</f>
        <v>2.2024286896551004</v>
      </c>
      <c r="M11" s="7">
        <f t="shared" si="5"/>
        <v>0.30263907115285699</v>
      </c>
      <c r="N11" s="3">
        <f>he!O9</f>
        <v>8.1</v>
      </c>
      <c r="O11" s="3">
        <f>1+($L11-((M11*$N$11)*'ipb3-32-he-dc'!$N$5))/(M11*$N$11)</f>
        <v>1.3200070696908619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33">
        <v>200.00002575862101</v>
      </c>
      <c r="B12" s="28">
        <v>173.14387872413801</v>
      </c>
      <c r="C12" s="32">
        <v>100</v>
      </c>
      <c r="D12" s="28">
        <v>69.440457758620695</v>
      </c>
      <c r="E12" s="28">
        <v>17.068996413793101</v>
      </c>
      <c r="F12" s="28">
        <v>3.1600942068965501</v>
      </c>
      <c r="G12" s="28">
        <v>8.8321816206896493</v>
      </c>
      <c r="H12" s="28">
        <v>8.1768415862068995</v>
      </c>
      <c r="I12" s="7">
        <f t="shared" si="0"/>
        <v>26.856147034483001</v>
      </c>
      <c r="J12" s="7">
        <f t="shared" si="1"/>
        <v>5.3586116470648122</v>
      </c>
      <c r="K12" s="7">
        <f t="shared" si="2"/>
        <v>0.6553400344827498</v>
      </c>
      <c r="L12" s="7">
        <f t="shared" si="6"/>
        <v>2.4209893103447975</v>
      </c>
      <c r="M12" s="7">
        <f t="shared" si="5"/>
        <v>0.42947056079585172</v>
      </c>
      <c r="N12" s="3">
        <f>he!O10</f>
        <v>8.5</v>
      </c>
      <c r="O12" s="3">
        <f>1+($L12-((M12*$N$12)*'ipb3-32-he-dc'!$N$5))/(M12*$N$12)</f>
        <v>1.0847552917006669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199.999354482759</v>
      </c>
      <c r="B13" s="3">
        <v>173.15791744827601</v>
      </c>
      <c r="C13">
        <v>150</v>
      </c>
      <c r="D13" s="3">
        <v>42.987418241379302</v>
      </c>
      <c r="E13" s="3">
        <v>17.245936</v>
      </c>
      <c r="F13" s="3">
        <f>F11</f>
        <v>2.7486114827586201</v>
      </c>
      <c r="G13" s="3">
        <f t="shared" ref="G13:H13" si="7">G11</f>
        <v>9.0191368965517196</v>
      </c>
      <c r="H13" s="3">
        <f t="shared" si="7"/>
        <v>8.4690104827586197</v>
      </c>
      <c r="I13" s="6">
        <f t="shared" si="0"/>
        <v>26.841437034482993</v>
      </c>
      <c r="J13" s="6">
        <f t="shared" si="1"/>
        <v>4.6590263652561692</v>
      </c>
      <c r="K13" s="6">
        <f t="shared" si="2"/>
        <v>0.5501264137930999</v>
      </c>
      <c r="L13" s="6">
        <f t="shared" si="6"/>
        <v>2.2440497241378985</v>
      </c>
      <c r="M13" s="6">
        <f t="shared" si="5"/>
        <v>0.30263907115285699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199.99884772413799</v>
      </c>
      <c r="B14" s="3">
        <v>173.14739037931</v>
      </c>
      <c r="C14">
        <v>300</v>
      </c>
      <c r="D14" s="3">
        <v>19.717249862069</v>
      </c>
      <c r="E14" s="3">
        <v>17.620480724137899</v>
      </c>
      <c r="F14" s="3">
        <v>2.0972296206896601</v>
      </c>
      <c r="G14" s="3">
        <v>9.0367018620689592</v>
      </c>
      <c r="H14" s="3">
        <v>8.6245025517241398</v>
      </c>
      <c r="I14" s="6">
        <f t="shared" si="0"/>
        <v>26.851457344827992</v>
      </c>
      <c r="J14" s="6">
        <f t="shared" si="1"/>
        <v>3.5550140038878255</v>
      </c>
      <c r="K14" s="6">
        <f t="shared" si="2"/>
        <v>0.41219931034481938</v>
      </c>
      <c r="L14" s="6">
        <f t="shared" si="6"/>
        <v>1.8695050000000002</v>
      </c>
      <c r="M14" s="6">
        <f t="shared" si="5"/>
        <v>0.16990827144874474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199.99584796551699</v>
      </c>
      <c r="B15" s="3">
        <v>172.71475317241399</v>
      </c>
      <c r="C15">
        <v>100</v>
      </c>
      <c r="D15" s="3">
        <v>10</v>
      </c>
      <c r="E15" s="3">
        <v>19.293670620689699</v>
      </c>
      <c r="F15" s="3">
        <v>0</v>
      </c>
      <c r="G15" s="3">
        <v>0</v>
      </c>
      <c r="H15" s="3">
        <v>0</v>
      </c>
      <c r="I15" s="6">
        <f t="shared" si="0"/>
        <v>27.281094793102994</v>
      </c>
      <c r="J15" s="6">
        <f t="shared" si="1"/>
        <v>0</v>
      </c>
      <c r="K15" s="6">
        <f t="shared" si="2"/>
        <v>0</v>
      </c>
      <c r="L15" s="6"/>
      <c r="M15" s="6">
        <f t="shared" si="5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250.000220482759</v>
      </c>
      <c r="B16" s="3">
        <v>216.79370741379299</v>
      </c>
      <c r="C16">
        <v>100</v>
      </c>
      <c r="D16" s="3">
        <v>10</v>
      </c>
      <c r="E16" s="3">
        <v>26.5240371034483</v>
      </c>
      <c r="F16" s="3">
        <v>0</v>
      </c>
      <c r="G16" s="3">
        <v>0</v>
      </c>
      <c r="H16" s="3">
        <v>0</v>
      </c>
      <c r="I16" s="6">
        <f t="shared" si="0"/>
        <v>33.206513068966018</v>
      </c>
      <c r="J16" s="6">
        <f t="shared" si="1"/>
        <v>0</v>
      </c>
      <c r="K16" s="6">
        <f t="shared" si="2"/>
        <v>0</v>
      </c>
      <c r="L16" s="6"/>
      <c r="M16" s="6">
        <f t="shared" si="5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33">
        <v>250.00327275862099</v>
      </c>
      <c r="B17" s="28">
        <v>217.318055241379</v>
      </c>
      <c r="C17" s="32">
        <v>300</v>
      </c>
      <c r="D17" s="28">
        <v>20.002973965517199</v>
      </c>
      <c r="E17" s="28">
        <v>24.410963379310299</v>
      </c>
      <c r="F17" s="28">
        <v>2.6508697241379302</v>
      </c>
      <c r="G17" s="28">
        <v>9.1433567241379308</v>
      </c>
      <c r="H17" s="28">
        <v>8.6222814827586198</v>
      </c>
      <c r="I17" s="7">
        <f t="shared" si="0"/>
        <v>32.685217517241995</v>
      </c>
      <c r="J17" s="7">
        <f t="shared" si="1"/>
        <v>4.4928574048688112</v>
      </c>
      <c r="K17" s="7">
        <f t="shared" si="2"/>
        <v>0.52107524137931094</v>
      </c>
      <c r="L17" s="7">
        <f>$E$16-E17</f>
        <v>2.1130737241380011</v>
      </c>
      <c r="M17" s="7">
        <f t="shared" si="5"/>
        <v>0.27151940717850714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33">
        <v>249.99868034482799</v>
      </c>
      <c r="B18" s="28">
        <v>217.32721806896501</v>
      </c>
      <c r="C18" s="32">
        <v>150</v>
      </c>
      <c r="D18" s="28">
        <v>43.361535137931</v>
      </c>
      <c r="E18" s="28">
        <v>23.772448448275899</v>
      </c>
      <c r="F18" s="28">
        <v>3.3526886206896598</v>
      </c>
      <c r="G18" s="28">
        <v>9.0776755517241394</v>
      </c>
      <c r="H18" s="28">
        <v>8.4008982068965494</v>
      </c>
      <c r="I18" s="7">
        <f t="shared" si="0"/>
        <v>32.671462275862979</v>
      </c>
      <c r="J18" s="7">
        <f t="shared" si="1"/>
        <v>5.6855375826303085</v>
      </c>
      <c r="K18" s="7">
        <f t="shared" si="2"/>
        <v>0.67677734482759</v>
      </c>
      <c r="L18" s="7">
        <f t="shared" ref="L18:L21" si="8">$E$16-E18</f>
        <v>2.7515886551724016</v>
      </c>
      <c r="M18" s="7">
        <f t="shared" si="5"/>
        <v>0.45802757447188264</v>
      </c>
      <c r="N18" s="3">
        <f>he!O14</f>
        <v>6.4</v>
      </c>
      <c r="O18" s="3">
        <f>1+($L18-((M18*$N$18)*'ipb3-32-he-dc'!$N$5))/(M18*$N$18)</f>
        <v>1.3602291371295689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33">
        <v>249.99948913793099</v>
      </c>
      <c r="B19" s="28">
        <v>217.34597568965501</v>
      </c>
      <c r="C19" s="32">
        <v>100</v>
      </c>
      <c r="D19" s="28">
        <v>69.379549068965503</v>
      </c>
      <c r="E19" s="28">
        <v>23.5099273103448</v>
      </c>
      <c r="F19" s="28">
        <v>3.8057088620689701</v>
      </c>
      <c r="G19" s="28">
        <v>8.8964149655172395</v>
      </c>
      <c r="H19" s="28">
        <v>8.0998861379310405</v>
      </c>
      <c r="I19" s="7">
        <f t="shared" si="0"/>
        <v>32.653513448275987</v>
      </c>
      <c r="J19" s="7">
        <f t="shared" si="1"/>
        <v>6.4517928090279169</v>
      </c>
      <c r="K19" s="7">
        <f t="shared" si="2"/>
        <v>0.79652882758619903</v>
      </c>
      <c r="L19" s="7">
        <f t="shared" si="8"/>
        <v>3.0141097931035006</v>
      </c>
      <c r="M19" s="7">
        <f t="shared" si="5"/>
        <v>0.63445817317584474</v>
      </c>
      <c r="N19" s="3">
        <f>he!O15</f>
        <v>6.7</v>
      </c>
      <c r="O19" s="3">
        <f>1+($L19-((M19*$N$19)*'ipb3-32-he-dc'!$N$5))/(M19*$N$19)</f>
        <v>1.1306185513219098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249.999562310345</v>
      </c>
      <c r="B20" s="3">
        <v>217.390711275862</v>
      </c>
      <c r="C20">
        <v>150</v>
      </c>
      <c r="D20" s="3">
        <v>43.463615482758598</v>
      </c>
      <c r="E20" s="3">
        <v>23.743679172413799</v>
      </c>
      <c r="F20" s="3">
        <v>3.36219213793103</v>
      </c>
      <c r="G20" s="3">
        <v>9.0877627586206895</v>
      </c>
      <c r="H20" s="3">
        <v>8.4100359655172401</v>
      </c>
      <c r="I20" s="6">
        <f t="shared" si="0"/>
        <v>32.608851034482996</v>
      </c>
      <c r="J20" s="6">
        <f t="shared" si="1"/>
        <v>5.6997067047946706</v>
      </c>
      <c r="K20" s="6">
        <f t="shared" si="2"/>
        <v>0.67772679310344941</v>
      </c>
      <c r="L20" s="6">
        <f t="shared" si="8"/>
        <v>2.7803579310345015</v>
      </c>
      <c r="M20" s="6">
        <f t="shared" si="5"/>
        <v>0.45931360609028571</v>
      </c>
      <c r="O20" s="3">
        <f>1+($L20-((M20*$N$18)*'ipb3-32-he-dc'!$N$5))/(M20*$N$18)</f>
        <v>1.3673877382752297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249.99873610344801</v>
      </c>
      <c r="B21" s="3">
        <v>217.45084289655199</v>
      </c>
      <c r="C21">
        <v>300</v>
      </c>
      <c r="D21" s="3">
        <v>19.954939344827601</v>
      </c>
      <c r="E21" s="3">
        <v>24.255542620689699</v>
      </c>
      <c r="F21" s="3">
        <v>2.63347255172414</v>
      </c>
      <c r="G21" s="3">
        <v>9.1257085517241396</v>
      </c>
      <c r="H21" s="3">
        <v>8.6069181724137902</v>
      </c>
      <c r="I21" s="6">
        <f t="shared" si="0"/>
        <v>32.547893206896021</v>
      </c>
      <c r="J21" s="6">
        <f t="shared" si="1"/>
        <v>4.4651863433596901</v>
      </c>
      <c r="K21" s="6">
        <f t="shared" si="2"/>
        <v>0.51879037931034944</v>
      </c>
      <c r="L21" s="6">
        <f t="shared" si="8"/>
        <v>2.2684944827586015</v>
      </c>
      <c r="M21" s="6">
        <f t="shared" si="5"/>
        <v>0.26914345766497627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249.99596062069</v>
      </c>
      <c r="B22" s="3">
        <v>217.036013793103</v>
      </c>
      <c r="C22">
        <v>100</v>
      </c>
      <c r="D22" s="3">
        <v>20.056827999999999</v>
      </c>
      <c r="E22" s="3">
        <v>26.359919655172401</v>
      </c>
      <c r="F22" s="3">
        <v>0</v>
      </c>
      <c r="G22" s="3">
        <v>0</v>
      </c>
      <c r="H22" s="3">
        <v>0</v>
      </c>
      <c r="I22" s="6">
        <f t="shared" si="0"/>
        <v>32.959946827587004</v>
      </c>
      <c r="J22" s="6">
        <f t="shared" si="1"/>
        <v>0</v>
      </c>
      <c r="K22" s="6">
        <f t="shared" si="2"/>
        <v>0</v>
      </c>
      <c r="L22" s="6"/>
      <c r="M22" s="6">
        <f t="shared" si="5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300.00009368965499</v>
      </c>
      <c r="B23" s="3">
        <v>262.29406627586201</v>
      </c>
      <c r="C23">
        <v>100</v>
      </c>
      <c r="D23" s="3">
        <v>10</v>
      </c>
      <c r="E23" s="3">
        <v>34.301919724137903</v>
      </c>
      <c r="F23" s="3">
        <v>0</v>
      </c>
      <c r="G23" s="3">
        <v>0</v>
      </c>
      <c r="H23" s="3">
        <v>0</v>
      </c>
      <c r="I23" s="6">
        <f t="shared" si="0"/>
        <v>37.706027413792981</v>
      </c>
      <c r="J23" s="6">
        <f t="shared" si="1"/>
        <v>0</v>
      </c>
      <c r="K23" s="6">
        <f t="shared" si="2"/>
        <v>0</v>
      </c>
      <c r="L23" s="6"/>
      <c r="M23" s="6">
        <f t="shared" si="5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33">
        <v>300.00529844827599</v>
      </c>
      <c r="B24" s="28">
        <v>262.80486751724101</v>
      </c>
      <c r="C24" s="32">
        <v>300</v>
      </c>
      <c r="D24" s="28">
        <v>20.209086413793099</v>
      </c>
      <c r="E24" s="28">
        <v>31.851270586206901</v>
      </c>
      <c r="F24" s="28">
        <v>3.0608867586206898</v>
      </c>
      <c r="G24" s="28">
        <v>9.1598900000000008</v>
      </c>
      <c r="H24" s="28">
        <v>8.5530610344827593</v>
      </c>
      <c r="I24" s="7">
        <f t="shared" si="0"/>
        <v>37.200430931034987</v>
      </c>
      <c r="J24" s="7">
        <f t="shared" si="1"/>
        <v>5.1902451795609998</v>
      </c>
      <c r="K24" s="7">
        <f t="shared" si="2"/>
        <v>0.60682896551724141</v>
      </c>
      <c r="L24" s="7">
        <f>$E$23-E24</f>
        <v>2.450649137931002</v>
      </c>
      <c r="M24" s="7">
        <f t="shared" si="5"/>
        <v>0.36824139339072537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33">
        <v>300.00070713793099</v>
      </c>
      <c r="B25" s="28">
        <v>262.67627368965498</v>
      </c>
      <c r="C25" s="32">
        <v>150</v>
      </c>
      <c r="D25" s="28">
        <v>43.870743620689701</v>
      </c>
      <c r="E25" s="28">
        <v>31.091628413793099</v>
      </c>
      <c r="F25" s="28">
        <v>3.8840361034482802</v>
      </c>
      <c r="G25" s="28">
        <v>9.1141596206896605</v>
      </c>
      <c r="H25" s="28">
        <v>8.3228274137930995</v>
      </c>
      <c r="I25" s="7">
        <f t="shared" si="0"/>
        <v>37.324433448276011</v>
      </c>
      <c r="J25" s="7">
        <f t="shared" si="1"/>
        <v>6.5861213849760905</v>
      </c>
      <c r="K25" s="7">
        <f t="shared" si="2"/>
        <v>0.79133220689656092</v>
      </c>
      <c r="L25" s="7">
        <f t="shared" ref="L25:L26" si="9">$E$23-E25</f>
        <v>3.2102913103448039</v>
      </c>
      <c r="M25" s="7">
        <f t="shared" si="5"/>
        <v>0.62620666167178152</v>
      </c>
      <c r="N25" s="3">
        <f>he!O19</f>
        <v>5.2</v>
      </c>
      <c r="O25" s="3">
        <f>1+($L25-((M25*$N$25)*'ipb3-32-he-dc'!$N$8))/(M25*$N$25)</f>
        <v>1.3540364817713966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33">
        <v>300.00093451724098</v>
      </c>
      <c r="B26" s="28">
        <v>262.60656420689702</v>
      </c>
      <c r="C26" s="32">
        <v>100</v>
      </c>
      <c r="D26" s="28">
        <v>70.881592137931094</v>
      </c>
      <c r="E26" s="28">
        <v>30.685653275862101</v>
      </c>
      <c r="F26" s="28">
        <v>4.5444844827586204</v>
      </c>
      <c r="G26" s="28">
        <v>9.0133906206896608</v>
      </c>
      <c r="H26" s="28">
        <v>8.0568366551724093</v>
      </c>
      <c r="I26" s="7">
        <f t="shared" si="0"/>
        <v>37.394370310343959</v>
      </c>
      <c r="J26" s="7">
        <f t="shared" si="1"/>
        <v>7.7067990520299166</v>
      </c>
      <c r="K26" s="7">
        <f t="shared" si="2"/>
        <v>0.95655396551725147</v>
      </c>
      <c r="L26" s="7">
        <f t="shared" si="9"/>
        <v>3.6162664482758018</v>
      </c>
      <c r="M26" s="7">
        <f t="shared" si="5"/>
        <v>0.91499548894677907</v>
      </c>
      <c r="N26" s="3">
        <f>he!O20</f>
        <v>5.4</v>
      </c>
      <c r="O26" s="3">
        <f>1+($L26-((M26*$N$26)*'ipb3-32-he-dc'!$N$8))/(M26*$N$26)</f>
        <v>1.1000511301905016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300.00087672413798</v>
      </c>
      <c r="B27" s="3">
        <v>262.71470903448301</v>
      </c>
      <c r="C27">
        <v>150</v>
      </c>
      <c r="D27" s="3">
        <v>43.7978807586207</v>
      </c>
      <c r="E27" s="3">
        <v>31.068353827586201</v>
      </c>
      <c r="F27" s="3">
        <v>3.9225823793103398</v>
      </c>
      <c r="G27" s="3">
        <v>9.1359315172413798</v>
      </c>
      <c r="H27" s="3">
        <v>8.3384689655172402</v>
      </c>
      <c r="I27" s="26">
        <f t="shared" si="0"/>
        <v>37.286167689654974</v>
      </c>
      <c r="J27" s="6">
        <f t="shared" si="1"/>
        <v>6.6496167387139247</v>
      </c>
      <c r="K27" s="6">
        <f t="shared" si="2"/>
        <v>0.7974625517241396</v>
      </c>
      <c r="L27" s="6"/>
      <c r="M27" s="6">
        <f t="shared" si="5"/>
        <v>0.63594652140237606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299.99982637930998</v>
      </c>
      <c r="B28" s="3">
        <v>262.863885275862</v>
      </c>
      <c r="C28">
        <v>300</v>
      </c>
      <c r="D28" s="3">
        <v>20.074882931034502</v>
      </c>
      <c r="E28" s="3">
        <v>31.704737000000002</v>
      </c>
      <c r="F28" s="3">
        <v>3.0576482413793098</v>
      </c>
      <c r="G28" s="3">
        <v>9.1538026206896603</v>
      </c>
      <c r="H28" s="3">
        <v>8.5472706551724205</v>
      </c>
      <c r="I28" s="26">
        <f t="shared" si="0"/>
        <v>37.135941103447976</v>
      </c>
      <c r="J28" s="6">
        <f t="shared" ref="J28:J33" si="10">(G28-H28)*H28</f>
        <v>5.1841928702895546</v>
      </c>
      <c r="K28" s="6">
        <f t="shared" ref="K28:K33" si="11">G28-H28</f>
        <v>0.60653196551723987</v>
      </c>
      <c r="M28" s="6">
        <f t="shared" si="5"/>
        <v>0.36788102519420623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299.99572337930999</v>
      </c>
      <c r="B29" s="3">
        <v>262.44350134482801</v>
      </c>
      <c r="C29">
        <v>100</v>
      </c>
      <c r="D29" s="3">
        <v>20.208825000000001</v>
      </c>
      <c r="E29" s="3">
        <v>34.203540896551701</v>
      </c>
      <c r="F29" s="3">
        <v>0</v>
      </c>
      <c r="G29" s="3">
        <v>0</v>
      </c>
      <c r="H29" s="3">
        <v>0</v>
      </c>
      <c r="I29" s="26">
        <f t="shared" si="0"/>
        <v>37.552222034481986</v>
      </c>
      <c r="J29" s="6">
        <f t="shared" si="10"/>
        <v>0</v>
      </c>
      <c r="K29" s="6">
        <f t="shared" si="11"/>
        <v>0</v>
      </c>
      <c r="L29" s="6"/>
      <c r="M29" s="6">
        <f t="shared" si="5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349.99822155172399</v>
      </c>
      <c r="B30">
        <v>309.20284513793098</v>
      </c>
      <c r="C30">
        <v>100</v>
      </c>
      <c r="D30">
        <v>10</v>
      </c>
      <c r="E30">
        <v>43.039120896551701</v>
      </c>
      <c r="F30">
        <v>0</v>
      </c>
      <c r="G30">
        <v>0</v>
      </c>
      <c r="H30">
        <v>0</v>
      </c>
      <c r="I30" s="26">
        <f t="shared" si="0"/>
        <v>40.795376413793008</v>
      </c>
      <c r="J30" s="6">
        <f t="shared" si="10"/>
        <v>0</v>
      </c>
      <c r="K30" s="6">
        <f t="shared" si="11"/>
        <v>0</v>
      </c>
      <c r="M30" s="6">
        <f t="shared" si="5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33">
        <v>349.99860568965499</v>
      </c>
      <c r="B31" s="32">
        <v>310.13656196551699</v>
      </c>
      <c r="C31" s="32">
        <v>300</v>
      </c>
      <c r="D31" s="28">
        <v>20.269817551724099</v>
      </c>
      <c r="E31" s="28">
        <v>40.839968862069</v>
      </c>
      <c r="F31" s="28">
        <v>2.9828865862069001</v>
      </c>
      <c r="G31" s="28">
        <v>9.1742171379310307</v>
      </c>
      <c r="H31" s="28">
        <v>8.5849278620689695</v>
      </c>
      <c r="I31" s="7">
        <f t="shared" si="0"/>
        <v>39.862043724138005</v>
      </c>
      <c r="J31" s="7">
        <f t="shared" si="10"/>
        <v>5.059005923166656</v>
      </c>
      <c r="K31" s="7">
        <f t="shared" si="11"/>
        <v>0.58928927586206115</v>
      </c>
      <c r="L31" s="7">
        <f>$E$30-E31</f>
        <v>2.1991520344827009</v>
      </c>
      <c r="M31" s="7">
        <f t="shared" si="5"/>
        <v>0.34726185064603238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33">
        <v>349.99969379310301</v>
      </c>
      <c r="B32" s="32">
        <v>310.23815924137898</v>
      </c>
      <c r="C32" s="32">
        <v>150</v>
      </c>
      <c r="D32" s="28">
        <v>43.686912482758601</v>
      </c>
      <c r="E32" s="28">
        <v>40.635545310344803</v>
      </c>
      <c r="F32" s="28">
        <v>3.33013213793103</v>
      </c>
      <c r="G32" s="28">
        <v>9.0735057241379309</v>
      </c>
      <c r="H32" s="28">
        <v>8.4017209310344807</v>
      </c>
      <c r="I32" s="7">
        <f t="shared" si="0"/>
        <v>39.761534551724026</v>
      </c>
      <c r="J32" s="7">
        <f t="shared" si="10"/>
        <v>5.6441483573679259</v>
      </c>
      <c r="K32" s="7">
        <f t="shared" si="11"/>
        <v>0.67178479310345018</v>
      </c>
      <c r="L32" s="7">
        <f t="shared" ref="L32:L33" si="12">$E$30-E32</f>
        <v>2.4035755862068982</v>
      </c>
      <c r="M32" s="7">
        <f t="shared" si="5"/>
        <v>0.45129480824504536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33">
        <v>350.00048931034502</v>
      </c>
      <c r="B33" s="32">
        <v>310.30168610344799</v>
      </c>
      <c r="C33" s="32">
        <v>100</v>
      </c>
      <c r="D33" s="28">
        <v>69.976538620689695</v>
      </c>
      <c r="E33" s="28">
        <v>40.633911241379302</v>
      </c>
      <c r="F33" s="28">
        <v>3.5631444482758599</v>
      </c>
      <c r="G33" s="28">
        <v>8.8775392413793206</v>
      </c>
      <c r="H33" s="28">
        <v>8.1349578275862093</v>
      </c>
      <c r="I33" s="7">
        <f t="shared" si="0"/>
        <v>39.698803206897026</v>
      </c>
      <c r="J33" s="7">
        <f t="shared" si="10"/>
        <v>6.0408684847563041</v>
      </c>
      <c r="K33" s="7">
        <f t="shared" si="11"/>
        <v>0.74258141379311127</v>
      </c>
      <c r="L33" s="7">
        <f t="shared" si="12"/>
        <v>2.4052096551723992</v>
      </c>
      <c r="M33" s="7">
        <f t="shared" si="5"/>
        <v>0.55142715611097592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I34" s="6"/>
      <c r="J34" s="6"/>
      <c r="K34" s="6"/>
      <c r="L34" s="6"/>
      <c r="M34" s="6"/>
    </row>
    <row r="35" spans="1:43" x14ac:dyDescent="0.25">
      <c r="I35" s="6"/>
      <c r="J35" s="6"/>
      <c r="K35" s="6"/>
      <c r="L35" s="6"/>
      <c r="M35" s="6"/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L26" sqref="L26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2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0" t="s">
        <v>5</v>
      </c>
      <c r="G1" s="3" t="s">
        <v>6</v>
      </c>
      <c r="H1" s="3" t="s">
        <v>7</v>
      </c>
      <c r="I1" s="6" t="s">
        <v>36</v>
      </c>
      <c r="J1" s="6" t="s">
        <v>37</v>
      </c>
      <c r="K1" s="6" t="s">
        <v>38</v>
      </c>
      <c r="L1" s="6" t="s">
        <v>39</v>
      </c>
      <c r="M1" s="29" t="s">
        <v>63</v>
      </c>
      <c r="N1" s="30" t="s">
        <v>54</v>
      </c>
      <c r="O1" s="30" t="s">
        <v>59</v>
      </c>
      <c r="P1" s="3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149.82353889655201</v>
      </c>
      <c r="B2">
        <v>144.52675186206901</v>
      </c>
      <c r="C2">
        <v>100</v>
      </c>
      <c r="D2">
        <v>71.343638999999996</v>
      </c>
      <c r="E2">
        <v>2.07205462068965</v>
      </c>
      <c r="F2" s="3">
        <v>0</v>
      </c>
      <c r="G2" s="3">
        <v>0</v>
      </c>
      <c r="H2" s="3">
        <v>0</v>
      </c>
      <c r="I2" s="6">
        <f>A2-B2</f>
        <v>5.2967870344830033</v>
      </c>
      <c r="J2" s="6">
        <f>(G2-H2)*H2</f>
        <v>0</v>
      </c>
      <c r="K2" s="6">
        <f>G2-H2</f>
        <v>0</v>
      </c>
      <c r="L2" s="6"/>
      <c r="M2" s="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2">
        <v>149.94936972413799</v>
      </c>
      <c r="B3">
        <v>132.50793613793101</v>
      </c>
      <c r="C3">
        <v>300</v>
      </c>
      <c r="D3">
        <v>19.760044758620701</v>
      </c>
      <c r="E3">
        <v>6.9943503793103403</v>
      </c>
      <c r="F3" s="3">
        <v>1.7823161724137899</v>
      </c>
      <c r="G3" s="3">
        <v>9.0411697586206898</v>
      </c>
      <c r="H3" s="3">
        <v>8.6934669310344805</v>
      </c>
      <c r="I3" s="7">
        <f t="shared" ref="I3:I33" si="0">A3-B3</f>
        <v>17.441433586206983</v>
      </c>
      <c r="J3" s="7">
        <f t="shared" ref="J3:J33" si="1">(G3-H3)*H3</f>
        <v>3.022743033447894</v>
      </c>
      <c r="K3" s="7">
        <f t="shared" ref="K3:K33" si="2">G3-H3</f>
        <v>0.3477028275862093</v>
      </c>
      <c r="L3" s="7">
        <f>$E$2-E3</f>
        <v>-4.9222957586206899</v>
      </c>
      <c r="M3" s="7">
        <f t="shared" ref="M3:M33" si="3">K3^2</f>
        <v>0.12089725631144518</v>
      </c>
      <c r="O3" s="3">
        <f>1+L3-('ipb3-32-he-dc'!$N$4*'d2'!M3*'d2'!$N$4)/('d2'!M3*'d2'!$N$4)</f>
        <v>-4.4638946023735375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2">
        <v>149.982915931034</v>
      </c>
      <c r="B4">
        <v>128.79206582758599</v>
      </c>
      <c r="C4">
        <v>150</v>
      </c>
      <c r="D4">
        <v>42.876699655172402</v>
      </c>
      <c r="E4">
        <v>9.6817308620689708</v>
      </c>
      <c r="F4" s="3">
        <v>2.32105813793103</v>
      </c>
      <c r="G4" s="3">
        <v>8.9601792413793095</v>
      </c>
      <c r="H4" s="3">
        <v>8.4969960689655206</v>
      </c>
      <c r="I4" s="7">
        <f t="shared" si="0"/>
        <v>21.190850103448014</v>
      </c>
      <c r="J4" s="7">
        <f t="shared" si="1"/>
        <v>3.9356655952109434</v>
      </c>
      <c r="K4" s="7">
        <f t="shared" si="2"/>
        <v>0.46318317241378892</v>
      </c>
      <c r="L4" s="7">
        <f t="shared" ref="L4:L7" si="4">$E$2-E4</f>
        <v>-7.6096762413793204</v>
      </c>
      <c r="M4" s="7">
        <f t="shared" si="3"/>
        <v>0.21453865120730173</v>
      </c>
      <c r="N4" s="3">
        <f>he!O4</f>
        <v>10.199999999999999</v>
      </c>
      <c r="O4" s="3">
        <f>1+L4-('ipb3-32-he-dc'!$N$4*'d2'!M4*'d2'!$N$4)/('d2'!M4*'d2'!$N$4)</f>
        <v>-7.151275085132168</v>
      </c>
      <c r="P4" s="2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2">
        <v>149.99876196551699</v>
      </c>
      <c r="B5">
        <v>127.64415927586199</v>
      </c>
      <c r="C5">
        <v>100</v>
      </c>
      <c r="D5">
        <v>69.055883862068995</v>
      </c>
      <c r="E5">
        <v>10.789303103448299</v>
      </c>
      <c r="F5" s="3">
        <v>2.69562789655172</v>
      </c>
      <c r="G5" s="3">
        <v>8.7759550344827595</v>
      </c>
      <c r="H5" s="3">
        <v>8.2200751034482806</v>
      </c>
      <c r="I5" s="7">
        <f t="shared" si="0"/>
        <v>22.354602689654996</v>
      </c>
      <c r="J5" s="7">
        <f t="shared" si="1"/>
        <v>4.5693747816030665</v>
      </c>
      <c r="K5" s="7">
        <f t="shared" si="2"/>
        <v>0.55587993103447886</v>
      </c>
      <c r="L5" s="7">
        <f t="shared" si="4"/>
        <v>-8.7172484827586487</v>
      </c>
      <c r="M5" s="7">
        <f t="shared" si="3"/>
        <v>0.30900249772689697</v>
      </c>
      <c r="N5" s="3">
        <f>he!O5</f>
        <v>11</v>
      </c>
      <c r="O5" s="3">
        <f>1+L5-('ipb3-32-he-dc'!$N$4*'d2'!M5*'d2'!$N$4)/('d2'!M5*'d2'!$N$4)</f>
        <v>-8.2588473265114963</v>
      </c>
      <c r="P5" s="2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150.00012262069001</v>
      </c>
      <c r="B6">
        <v>127.59858713793101</v>
      </c>
      <c r="C6">
        <v>150</v>
      </c>
      <c r="D6">
        <v>43.085332206896602</v>
      </c>
      <c r="E6">
        <v>11.003051862069</v>
      </c>
      <c r="F6" s="3">
        <v>2.3286235172413798</v>
      </c>
      <c r="G6" s="3">
        <v>8.9874921379310404</v>
      </c>
      <c r="H6" s="3">
        <v>8.5243708620689702</v>
      </c>
      <c r="I6" s="6">
        <f t="shared" si="0"/>
        <v>22.401535482759002</v>
      </c>
      <c r="J6" s="6">
        <f t="shared" si="1"/>
        <v>3.9478175095628365</v>
      </c>
      <c r="K6" s="6">
        <f t="shared" si="2"/>
        <v>0.46312127586207019</v>
      </c>
      <c r="L6" s="6">
        <f t="shared" si="4"/>
        <v>-8.9309972413793499</v>
      </c>
      <c r="M6" s="6">
        <f t="shared" si="3"/>
        <v>0.21448131615611171</v>
      </c>
      <c r="O6" s="3">
        <f>1+L6-('ipb3-32-he-dc'!$N$4*'d2'!M6*'d2'!$N$4)/('d2'!M6*'d2'!$N$4)</f>
        <v>-8.4725960851321975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149.99923120689701</v>
      </c>
      <c r="B7">
        <v>127.556831310345</v>
      </c>
      <c r="C7">
        <v>300</v>
      </c>
      <c r="D7">
        <v>19.765324448275901</v>
      </c>
      <c r="E7">
        <v>11.330667482758599</v>
      </c>
      <c r="F7" s="3">
        <v>1.77412996551724</v>
      </c>
      <c r="G7" s="3">
        <v>9.0442707241379292</v>
      </c>
      <c r="H7" s="3">
        <v>8.6983843793103492</v>
      </c>
      <c r="I7" s="6">
        <f t="shared" si="0"/>
        <v>22.442399896552004</v>
      </c>
      <c r="J7" s="6">
        <f t="shared" si="1"/>
        <v>3.0086523788649746</v>
      </c>
      <c r="K7" s="6">
        <f t="shared" si="2"/>
        <v>0.34588634482757996</v>
      </c>
      <c r="L7" s="6">
        <f t="shared" si="4"/>
        <v>-9.258612862068949</v>
      </c>
      <c r="M7" s="6">
        <f t="shared" si="3"/>
        <v>0.11963736353818355</v>
      </c>
      <c r="O7" s="3">
        <f>1+L7-('ipb3-32-he-dc'!$N$4*'d2'!M7*'d2'!$N$4)/('d2'!M7*'d2'!$N$4)</f>
        <v>-8.8002117058217966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149.99488048275899</v>
      </c>
      <c r="B8">
        <v>127.079053931034</v>
      </c>
      <c r="C8">
        <v>100</v>
      </c>
      <c r="D8">
        <v>19.847833000000001</v>
      </c>
      <c r="E8">
        <v>12.723838965517199</v>
      </c>
      <c r="F8" s="3">
        <v>0</v>
      </c>
      <c r="G8" s="3">
        <v>0</v>
      </c>
      <c r="H8" s="3">
        <v>0</v>
      </c>
      <c r="I8" s="6">
        <f t="shared" si="0"/>
        <v>22.91582655172499</v>
      </c>
      <c r="J8" s="6">
        <f t="shared" si="1"/>
        <v>0</v>
      </c>
      <c r="K8" s="6">
        <f t="shared" si="2"/>
        <v>0</v>
      </c>
      <c r="L8" s="6"/>
      <c r="M8" s="6">
        <f t="shared" si="3"/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200.00016310344799</v>
      </c>
      <c r="B9">
        <v>170.84897951724099</v>
      </c>
      <c r="C9">
        <v>300</v>
      </c>
      <c r="D9">
        <v>10</v>
      </c>
      <c r="E9">
        <v>19.3178287241379</v>
      </c>
      <c r="F9" s="3">
        <v>0</v>
      </c>
      <c r="G9" s="3">
        <v>0</v>
      </c>
      <c r="H9" s="3">
        <v>0</v>
      </c>
      <c r="I9" s="6">
        <f t="shared" si="0"/>
        <v>29.151183586206997</v>
      </c>
      <c r="J9" s="6">
        <f t="shared" si="1"/>
        <v>0</v>
      </c>
      <c r="K9" s="6">
        <f t="shared" si="2"/>
        <v>0</v>
      </c>
      <c r="L9" s="6"/>
      <c r="M9" s="6">
        <f t="shared" si="3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2">
        <v>200.00474441379299</v>
      </c>
      <c r="B10">
        <v>171.489402551724</v>
      </c>
      <c r="C10">
        <v>300</v>
      </c>
      <c r="D10">
        <v>19.849330655172398</v>
      </c>
      <c r="E10">
        <v>17.675078137930999</v>
      </c>
      <c r="F10" s="3">
        <v>2.1225183103448302</v>
      </c>
      <c r="G10" s="3">
        <v>9.0449688620689592</v>
      </c>
      <c r="H10" s="3">
        <v>8.6277905862069009</v>
      </c>
      <c r="I10" s="7">
        <f t="shared" si="0"/>
        <v>28.515341862068993</v>
      </c>
      <c r="J10" s="7">
        <f t="shared" si="1"/>
        <v>3.5993268012526927</v>
      </c>
      <c r="K10" s="7">
        <f t="shared" si="2"/>
        <v>0.41717827586205836</v>
      </c>
      <c r="L10" s="7">
        <f>$E$9-E10</f>
        <v>1.6427505862069012</v>
      </c>
      <c r="M10" s="7">
        <f t="shared" si="3"/>
        <v>0.17403771385123967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2">
        <v>200.00246506896599</v>
      </c>
      <c r="B11">
        <v>171.588058517241</v>
      </c>
      <c r="C11">
        <v>150</v>
      </c>
      <c r="D11">
        <v>43.238496931034497</v>
      </c>
      <c r="E11">
        <v>17.116352034482802</v>
      </c>
      <c r="F11" s="3">
        <v>2.71613827586207</v>
      </c>
      <c r="G11" s="3">
        <v>8.9867967586206898</v>
      </c>
      <c r="H11" s="3">
        <v>8.4413200344827608</v>
      </c>
      <c r="I11" s="7">
        <f t="shared" si="0"/>
        <v>28.414406551724994</v>
      </c>
      <c r="J11" s="7">
        <f t="shared" si="1"/>
        <v>4.6045435998095261</v>
      </c>
      <c r="K11" s="7">
        <f t="shared" si="2"/>
        <v>0.54547672413792903</v>
      </c>
      <c r="L11" s="7">
        <f t="shared" ref="L11:L14" si="5">$E$9-E11</f>
        <v>2.2014766896550988</v>
      </c>
      <c r="M11" s="7">
        <f t="shared" si="3"/>
        <v>0.2975448565762463</v>
      </c>
      <c r="N11" s="3">
        <f>he!O9</f>
        <v>8.1</v>
      </c>
      <c r="O11" s="3">
        <f>1+($L11-((M11*$N$11)*'ipb3-32-he-dc'!$N$5))/(M11*$N$11)</f>
        <v>1.3349942028644246</v>
      </c>
      <c r="P11" s="2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2">
        <v>200.00013365517199</v>
      </c>
      <c r="B12">
        <v>171.619939931034</v>
      </c>
      <c r="C12">
        <v>100</v>
      </c>
      <c r="D12">
        <v>69.216560965517303</v>
      </c>
      <c r="E12">
        <v>16.848646517241399</v>
      </c>
      <c r="F12" s="3">
        <v>3.1944156551724099</v>
      </c>
      <c r="G12" s="3">
        <v>8.8489339655172401</v>
      </c>
      <c r="H12" s="3">
        <v>8.1875339310344799</v>
      </c>
      <c r="I12" s="7">
        <f t="shared" si="0"/>
        <v>28.380193724137996</v>
      </c>
      <c r="J12" s="7">
        <f t="shared" si="1"/>
        <v>5.4152352243149737</v>
      </c>
      <c r="K12" s="7">
        <f t="shared" si="2"/>
        <v>0.66140003448276019</v>
      </c>
      <c r="L12" s="7">
        <f t="shared" si="5"/>
        <v>2.4691822068965017</v>
      </c>
      <c r="M12" s="7">
        <f t="shared" si="3"/>
        <v>0.43745000561379638</v>
      </c>
      <c r="N12" s="3">
        <f>he!O10</f>
        <v>8.5</v>
      </c>
      <c r="O12" s="3">
        <f>1+($L12-((M12*$N$12)*'ipb3-32-he-dc'!$N$5))/(M12*$N$12)</f>
        <v>1.0856190089509044</v>
      </c>
      <c r="P12" s="2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200.00018682758599</v>
      </c>
      <c r="B13">
        <v>171.62254482758601</v>
      </c>
      <c r="C13">
        <v>150</v>
      </c>
      <c r="D13">
        <v>42.821293068965502</v>
      </c>
      <c r="E13">
        <v>17.064733827586199</v>
      </c>
      <c r="F13" s="3">
        <v>2.7284195172413801</v>
      </c>
      <c r="G13" s="3">
        <v>8.9916683103448207</v>
      </c>
      <c r="H13" s="3">
        <v>8.4439799310344803</v>
      </c>
      <c r="I13" s="6">
        <f t="shared" si="0"/>
        <v>28.37764199999998</v>
      </c>
      <c r="J13" s="6">
        <f t="shared" si="1"/>
        <v>4.6246696833573147</v>
      </c>
      <c r="K13" s="6">
        <f t="shared" si="2"/>
        <v>0.54768837931034042</v>
      </c>
      <c r="L13" s="6">
        <f t="shared" si="5"/>
        <v>2.2530948965517013</v>
      </c>
      <c r="M13" s="6">
        <f t="shared" si="3"/>
        <v>0.29996256083158734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199.99962955172401</v>
      </c>
      <c r="B14">
        <v>171.611783275862</v>
      </c>
      <c r="C14">
        <v>300</v>
      </c>
      <c r="D14">
        <v>19.682820482758601</v>
      </c>
      <c r="E14">
        <v>17.433624862068999</v>
      </c>
      <c r="F14" s="3">
        <v>2.1113838275862098</v>
      </c>
      <c r="G14" s="3">
        <v>9.0458191379310406</v>
      </c>
      <c r="H14" s="3">
        <v>8.6310141034482708</v>
      </c>
      <c r="I14" s="6">
        <f t="shared" si="0"/>
        <v>28.387846275862017</v>
      </c>
      <c r="J14" s="6">
        <f t="shared" si="1"/>
        <v>3.5801881028021327</v>
      </c>
      <c r="K14" s="6">
        <f t="shared" si="2"/>
        <v>0.41480503448276984</v>
      </c>
      <c r="L14" s="6">
        <f t="shared" si="5"/>
        <v>1.884203862068901</v>
      </c>
      <c r="M14" s="6">
        <f t="shared" si="3"/>
        <v>0.17206321663225188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199.994150724138</v>
      </c>
      <c r="B15">
        <v>171.01649468965499</v>
      </c>
      <c r="C15">
        <v>100</v>
      </c>
      <c r="D15">
        <v>19.688268999999998</v>
      </c>
      <c r="E15">
        <v>19.089223724137899</v>
      </c>
      <c r="F15" s="3">
        <v>0</v>
      </c>
      <c r="G15" s="3">
        <v>0</v>
      </c>
      <c r="H15" s="3">
        <v>0</v>
      </c>
      <c r="I15" s="6">
        <f t="shared" si="0"/>
        <v>28.977656034483005</v>
      </c>
      <c r="J15" s="6">
        <f t="shared" si="1"/>
        <v>0</v>
      </c>
      <c r="K15" s="6">
        <f t="shared" si="2"/>
        <v>0</v>
      </c>
      <c r="L15" s="6"/>
      <c r="M15" s="6">
        <f t="shared" si="3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250.00096924137901</v>
      </c>
      <c r="B16">
        <v>215.001114310345</v>
      </c>
      <c r="C16">
        <v>100</v>
      </c>
      <c r="D16">
        <v>10</v>
      </c>
      <c r="E16">
        <v>26.316855034482799</v>
      </c>
      <c r="F16" s="3">
        <v>0</v>
      </c>
      <c r="G16" s="3">
        <v>0</v>
      </c>
      <c r="H16" s="3">
        <v>0</v>
      </c>
      <c r="I16" s="6">
        <f t="shared" si="0"/>
        <v>34.999854931034008</v>
      </c>
      <c r="J16" s="6">
        <f t="shared" si="1"/>
        <v>0</v>
      </c>
      <c r="K16" s="6">
        <f t="shared" si="2"/>
        <v>0</v>
      </c>
      <c r="L16" s="6"/>
      <c r="M16" s="6">
        <f t="shared" si="3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2">
        <v>250.00672186206901</v>
      </c>
      <c r="B17">
        <v>215.743200896552</v>
      </c>
      <c r="C17">
        <v>300</v>
      </c>
      <c r="D17">
        <v>20.153245999999999</v>
      </c>
      <c r="E17">
        <v>24.245528310344799</v>
      </c>
      <c r="F17" s="3">
        <v>2.6509476896551698</v>
      </c>
      <c r="G17" s="3">
        <v>9.1479685172413792</v>
      </c>
      <c r="H17" s="3">
        <v>8.6268678965517296</v>
      </c>
      <c r="I17" s="7">
        <f t="shared" si="0"/>
        <v>34.263520965517017</v>
      </c>
      <c r="J17" s="7">
        <f t="shared" si="1"/>
        <v>4.4954662155007181</v>
      </c>
      <c r="K17" s="7">
        <f t="shared" si="2"/>
        <v>0.52110062068964957</v>
      </c>
      <c r="L17" s="7">
        <f>$E$16-E17</f>
        <v>2.0713267241380002</v>
      </c>
      <c r="M17" s="7">
        <f t="shared" si="3"/>
        <v>0.27154585688313804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2">
        <v>250.000803034483</v>
      </c>
      <c r="B18">
        <v>215.70956941379299</v>
      </c>
      <c r="C18">
        <v>150</v>
      </c>
      <c r="D18">
        <v>43.681870448275902</v>
      </c>
      <c r="E18">
        <v>23.5881937931035</v>
      </c>
      <c r="F18" s="3">
        <v>3.3574980000000001</v>
      </c>
      <c r="G18" s="3">
        <v>9.0866402068965506</v>
      </c>
      <c r="H18" s="3">
        <v>8.4099718965517205</v>
      </c>
      <c r="I18" s="7">
        <f t="shared" si="0"/>
        <v>34.291233620690008</v>
      </c>
      <c r="J18" s="7">
        <f t="shared" si="1"/>
        <v>5.690761473287159</v>
      </c>
      <c r="K18" s="7">
        <f t="shared" si="2"/>
        <v>0.6766683103448301</v>
      </c>
      <c r="L18" s="7">
        <f t="shared" ref="L18:L21" si="6">$E$16-E18</f>
        <v>2.7286612413792994</v>
      </c>
      <c r="M18" s="7">
        <f t="shared" si="3"/>
        <v>0.45788000222492731</v>
      </c>
      <c r="N18" s="3">
        <f>he!O14</f>
        <v>6.4</v>
      </c>
      <c r="O18" s="3">
        <f>1+($L18-((M18*$N$18)*'ipb3-32-he-dc'!$N$5))/(M18*$N$18)</f>
        <v>1.3527077623704165</v>
      </c>
      <c r="P18" s="2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2">
        <v>250.00049041379299</v>
      </c>
      <c r="B19">
        <v>215.67686731034499</v>
      </c>
      <c r="C19">
        <v>100</v>
      </c>
      <c r="D19">
        <v>70.104810172413806</v>
      </c>
      <c r="E19">
        <v>23.2884434137931</v>
      </c>
      <c r="F19" s="3">
        <v>3.8335506896551701</v>
      </c>
      <c r="G19" s="3">
        <v>8.9272762758620701</v>
      </c>
      <c r="H19" s="3">
        <v>8.1276750344827597</v>
      </c>
      <c r="I19" s="7">
        <f t="shared" si="0"/>
        <v>34.323623103448</v>
      </c>
      <c r="J19" s="7">
        <f t="shared" si="1"/>
        <v>6.4988990471000436</v>
      </c>
      <c r="K19" s="7">
        <f t="shared" si="2"/>
        <v>0.79960124137931032</v>
      </c>
      <c r="L19" s="7">
        <f t="shared" si="6"/>
        <v>3.0284116206896989</v>
      </c>
      <c r="M19" s="7">
        <f t="shared" si="3"/>
        <v>0.63936214521533408</v>
      </c>
      <c r="N19" s="3">
        <f>he!O15</f>
        <v>6.7</v>
      </c>
      <c r="O19" s="3">
        <f>1+($L19-((M19*$N$19)*'ipb3-32-he-dc'!$N$5))/(M19*$N$19)</f>
        <v>1.1285186529439244</v>
      </c>
      <c r="P19" s="2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250.00201465517199</v>
      </c>
      <c r="B20">
        <v>215.713193137931</v>
      </c>
      <c r="C20">
        <v>150</v>
      </c>
      <c r="D20">
        <v>43.690160689655201</v>
      </c>
      <c r="E20">
        <v>23.545209482758601</v>
      </c>
      <c r="F20" s="3">
        <v>3.3361497586206901</v>
      </c>
      <c r="G20" s="3">
        <v>9.0743293793103401</v>
      </c>
      <c r="H20" s="3">
        <v>8.4009682068965503</v>
      </c>
      <c r="I20" s="6">
        <f t="shared" si="0"/>
        <v>34.28882151724099</v>
      </c>
      <c r="J20" s="6">
        <f t="shared" si="1"/>
        <v>5.6568858012068342</v>
      </c>
      <c r="K20" s="6">
        <f t="shared" si="2"/>
        <v>0.67336117241378979</v>
      </c>
      <c r="L20" s="6">
        <f t="shared" si="6"/>
        <v>2.7716455517241982</v>
      </c>
      <c r="M20" s="6">
        <f t="shared" si="3"/>
        <v>0.45341526851447356</v>
      </c>
      <c r="O20" s="3">
        <f>1+($L20-((M20*$N$18)*'ipb3-32-he-dc'!$N$5))/(M20*$N$18)</f>
        <v>1.3766893527572348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250.00031413793101</v>
      </c>
      <c r="B21">
        <v>215.76794010344801</v>
      </c>
      <c r="C21">
        <v>300</v>
      </c>
      <c r="D21">
        <v>20.162367586206901</v>
      </c>
      <c r="E21">
        <v>24.050263241379302</v>
      </c>
      <c r="F21" s="3">
        <v>2.6385018965517202</v>
      </c>
      <c r="G21" s="3">
        <v>9.1342788275862095</v>
      </c>
      <c r="H21" s="3">
        <v>8.6150976206896601</v>
      </c>
      <c r="I21" s="6">
        <f t="shared" si="0"/>
        <v>34.232374034483001</v>
      </c>
      <c r="J21" s="6">
        <f t="shared" si="1"/>
        <v>4.4727967802412483</v>
      </c>
      <c r="K21" s="6">
        <f t="shared" si="2"/>
        <v>0.51918120689654934</v>
      </c>
      <c r="L21" s="6">
        <f t="shared" si="6"/>
        <v>2.2665917931034976</v>
      </c>
      <c r="M21" s="6">
        <f t="shared" si="3"/>
        <v>0.26954912559455757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249.992466896552</v>
      </c>
      <c r="B22">
        <v>215.087047172414</v>
      </c>
      <c r="C22">
        <v>100</v>
      </c>
      <c r="D22">
        <v>20.066890000000001</v>
      </c>
      <c r="E22">
        <v>26.111754999999999</v>
      </c>
      <c r="F22" s="3">
        <v>0</v>
      </c>
      <c r="G22" s="3">
        <v>0</v>
      </c>
      <c r="H22" s="3">
        <v>0</v>
      </c>
      <c r="I22" s="6">
        <f t="shared" si="0"/>
        <v>34.905419724138</v>
      </c>
      <c r="J22" s="6">
        <f t="shared" si="1"/>
        <v>0</v>
      </c>
      <c r="K22" s="6">
        <f t="shared" si="2"/>
        <v>0</v>
      </c>
      <c r="L22" s="6"/>
      <c r="M22" s="6">
        <f t="shared" si="3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299.99781220689698</v>
      </c>
      <c r="B23">
        <v>260.50438827586203</v>
      </c>
      <c r="C23">
        <v>100</v>
      </c>
      <c r="D23">
        <v>10</v>
      </c>
      <c r="E23">
        <v>34.114601793103397</v>
      </c>
      <c r="F23" s="3">
        <v>0</v>
      </c>
      <c r="G23" s="3">
        <v>0</v>
      </c>
      <c r="H23" s="3">
        <v>0</v>
      </c>
      <c r="I23" s="6">
        <f t="shared" si="0"/>
        <v>39.493423931034954</v>
      </c>
      <c r="J23" s="6">
        <f t="shared" si="1"/>
        <v>0</v>
      </c>
      <c r="K23" s="6">
        <f t="shared" si="2"/>
        <v>0</v>
      </c>
      <c r="L23" s="6"/>
      <c r="M23" s="6">
        <f t="shared" si="3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2">
        <v>300.00041041379302</v>
      </c>
      <c r="B24">
        <v>261.34372579310298</v>
      </c>
      <c r="C24">
        <v>300</v>
      </c>
      <c r="D24">
        <v>20.2708884827586</v>
      </c>
      <c r="E24">
        <v>31.620368137930999</v>
      </c>
      <c r="F24" s="3">
        <v>3.05755503448276</v>
      </c>
      <c r="G24" s="3">
        <v>9.1687544827586205</v>
      </c>
      <c r="H24" s="3">
        <v>8.5634057586206893</v>
      </c>
      <c r="I24" s="7">
        <f t="shared" si="0"/>
        <v>38.656684620690044</v>
      </c>
      <c r="J24" s="7">
        <f t="shared" si="1"/>
        <v>5.1838467502564471</v>
      </c>
      <c r="K24" s="7">
        <f t="shared" si="2"/>
        <v>0.60534872413793117</v>
      </c>
      <c r="L24" s="7">
        <f>$E$23-E24</f>
        <v>2.4942336551723976</v>
      </c>
      <c r="M24" s="7">
        <f t="shared" si="3"/>
        <v>0.36644707781542107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2">
        <v>299.99958434482801</v>
      </c>
      <c r="B25">
        <v>261.18840917241403</v>
      </c>
      <c r="C25">
        <v>150</v>
      </c>
      <c r="D25">
        <v>43.976591068965497</v>
      </c>
      <c r="E25">
        <v>30.941943655172398</v>
      </c>
      <c r="F25" s="3">
        <v>3.8579841034482798</v>
      </c>
      <c r="G25" s="3">
        <v>9.1064370689655192</v>
      </c>
      <c r="H25" s="3">
        <v>8.3200590689655201</v>
      </c>
      <c r="I25" s="7">
        <f t="shared" si="0"/>
        <v>38.811175172413982</v>
      </c>
      <c r="J25" s="7">
        <f t="shared" si="1"/>
        <v>6.5427114105349604</v>
      </c>
      <c r="K25" s="7">
        <f t="shared" si="2"/>
        <v>0.78637799999999913</v>
      </c>
      <c r="L25" s="7">
        <f t="shared" ref="L25:L26" si="7">$E$23-E25</f>
        <v>3.1726581379309984</v>
      </c>
      <c r="M25" s="7">
        <f t="shared" si="3"/>
        <v>0.61839035888399863</v>
      </c>
      <c r="N25" s="3">
        <f>he!O19</f>
        <v>5.2</v>
      </c>
      <c r="O25" s="3">
        <f>1+($L25-((M25*$N$25)*'ipb3-32-he-dc'!$N$8))/(M25*$N$25)</f>
        <v>1.3547945412801656</v>
      </c>
      <c r="P25" s="22">
        <f>1/N25</f>
        <v>0.19230769230769229</v>
      </c>
      <c r="Q25">
        <v>47.534812862069003</v>
      </c>
      <c r="R25">
        <v>-3.2175301724137899</v>
      </c>
      <c r="S25">
        <v>28.556029931034502</v>
      </c>
      <c r="T25">
        <v>29.5117927931034</v>
      </c>
      <c r="U25">
        <v>17.421402137931</v>
      </c>
      <c r="V25">
        <v>4.7630076206896499</v>
      </c>
      <c r="W25">
        <v>24.7566064482759</v>
      </c>
      <c r="X25">
        <v>24.931632965517199</v>
      </c>
      <c r="Y25">
        <v>0.242995448275862</v>
      </c>
      <c r="Z25">
        <v>24.638062862068999</v>
      </c>
      <c r="AA25">
        <v>24.581762758620702</v>
      </c>
      <c r="AB25">
        <v>0.29097151724137899</v>
      </c>
      <c r="AC25">
        <v>24.728411931034501</v>
      </c>
      <c r="AD25">
        <v>26.118734413793099</v>
      </c>
      <c r="AE25">
        <v>25.040559344827599</v>
      </c>
      <c r="AF25">
        <v>1.6105938620766699E-2</v>
      </c>
      <c r="AG25">
        <v>2.36274551299143E-3</v>
      </c>
      <c r="AH25">
        <v>1.5674674988381699E-2</v>
      </c>
      <c r="AI25">
        <v>1.9367630172355901E-3</v>
      </c>
      <c r="AJ25">
        <v>2.3977782126355001E-3</v>
      </c>
      <c r="AK25">
        <v>3.0553916747404802E-2</v>
      </c>
      <c r="AL25">
        <v>0.35319604727437798</v>
      </c>
      <c r="AM25">
        <v>3.07996059287599E-2</v>
      </c>
      <c r="AN25">
        <v>0.16949811299164599</v>
      </c>
      <c r="AO25">
        <v>24</v>
      </c>
      <c r="AP25">
        <v>179</v>
      </c>
      <c r="AQ25" s="1">
        <v>42731.467986111114</v>
      </c>
    </row>
    <row r="26" spans="1:43" x14ac:dyDescent="0.25">
      <c r="A26" s="33">
        <v>300.00093451724098</v>
      </c>
      <c r="B26" s="28">
        <v>262.60656420689702</v>
      </c>
      <c r="C26" s="32">
        <v>100</v>
      </c>
      <c r="D26" s="28">
        <v>70.881592137931094</v>
      </c>
      <c r="E26" s="28">
        <v>30.685653275862101</v>
      </c>
      <c r="F26" s="28">
        <v>4.5444844827586204</v>
      </c>
      <c r="G26" s="28">
        <v>9.0133906206896608</v>
      </c>
      <c r="H26" s="28">
        <v>8.0568366551724093</v>
      </c>
      <c r="I26" s="7">
        <f t="shared" si="0"/>
        <v>37.394370310343959</v>
      </c>
      <c r="J26" s="7">
        <f t="shared" si="1"/>
        <v>7.7067990520299166</v>
      </c>
      <c r="K26" s="7">
        <f t="shared" si="2"/>
        <v>0.95655396551725147</v>
      </c>
      <c r="L26" s="7">
        <f t="shared" si="7"/>
        <v>3.4289485172412952</v>
      </c>
      <c r="M26" s="7">
        <f t="shared" si="3"/>
        <v>0.91499548894677907</v>
      </c>
      <c r="N26" s="3">
        <f>he!O20</f>
        <v>5.4</v>
      </c>
      <c r="O26" s="3">
        <f>1+($L26-((M26*$N$26)*'ipb3-32-he-dc'!$N$8))/(M26*$N$26)</f>
        <v>1.0621400080416266</v>
      </c>
      <c r="P26" s="22">
        <f>1/N26</f>
        <v>0.18518518518518517</v>
      </c>
      <c r="Q26">
        <v>47.920958068965497</v>
      </c>
      <c r="R26">
        <v>-1.78337862068966</v>
      </c>
      <c r="S26">
        <v>26.568670862068998</v>
      </c>
      <c r="T26">
        <v>32.148955655172401</v>
      </c>
      <c r="U26">
        <v>18.044967724137901</v>
      </c>
      <c r="V26">
        <v>4.7575616206896596</v>
      </c>
      <c r="W26">
        <v>24.7748025517241</v>
      </c>
      <c r="X26">
        <v>24.9570295862069</v>
      </c>
      <c r="Y26">
        <v>0.24362541379310301</v>
      </c>
      <c r="Z26">
        <v>24.6662132413793</v>
      </c>
      <c r="AA26">
        <v>24.695340413793101</v>
      </c>
      <c r="AB26">
        <v>0.29069965517241397</v>
      </c>
      <c r="AC26">
        <v>24.757251965517199</v>
      </c>
      <c r="AD26">
        <v>26.052613137931001</v>
      </c>
      <c r="AE26">
        <v>25.0620375172414</v>
      </c>
      <c r="AF26">
        <v>1.7446223785019501E-2</v>
      </c>
      <c r="AG26">
        <v>2.0096588406762999E-3</v>
      </c>
      <c r="AH26">
        <v>3.3858805345519903E-2</v>
      </c>
      <c r="AI26">
        <v>1.58513022564338E-3</v>
      </c>
      <c r="AJ26">
        <v>2.9820583964051202E-3</v>
      </c>
      <c r="AK26">
        <v>1.52464053817982E-2</v>
      </c>
      <c r="AL26">
        <v>0.43076284539547199</v>
      </c>
      <c r="AM26">
        <v>2.0261992674956399E-2</v>
      </c>
      <c r="AN26">
        <v>0.16639658002383201</v>
      </c>
      <c r="AO26">
        <v>25</v>
      </c>
      <c r="AP26">
        <v>359</v>
      </c>
      <c r="AQ26" s="1">
        <v>42731.509652777779</v>
      </c>
    </row>
    <row r="27" spans="1:43" x14ac:dyDescent="0.25">
      <c r="A27" s="2">
        <v>300.00087672413798</v>
      </c>
      <c r="B27" s="3">
        <v>262.71470903448301</v>
      </c>
      <c r="C27">
        <v>150</v>
      </c>
      <c r="D27" s="3">
        <v>43.7978807586207</v>
      </c>
      <c r="E27" s="3">
        <v>31.068353827586201</v>
      </c>
      <c r="F27" s="3">
        <v>3.9225823793103398</v>
      </c>
      <c r="G27" s="3">
        <v>9.1359315172413798</v>
      </c>
      <c r="H27" s="3">
        <v>8.3384689655172402</v>
      </c>
      <c r="I27" s="26">
        <f t="shared" si="0"/>
        <v>37.286167689654974</v>
      </c>
      <c r="J27" s="6">
        <f t="shared" si="1"/>
        <v>6.6496167387139247</v>
      </c>
      <c r="K27" s="6">
        <f t="shared" si="2"/>
        <v>0.7974625517241396</v>
      </c>
      <c r="L27" s="6"/>
      <c r="M27" s="6">
        <f t="shared" si="3"/>
        <v>0.63594652140237606</v>
      </c>
      <c r="Q27">
        <v>48.074249482758603</v>
      </c>
      <c r="R27">
        <v>-1.9781135862068999</v>
      </c>
      <c r="S27">
        <v>29.444525965517201</v>
      </c>
      <c r="T27">
        <v>34.635645965517199</v>
      </c>
      <c r="U27">
        <v>18.4491875862069</v>
      </c>
      <c r="V27">
        <v>4.7707829310344803</v>
      </c>
      <c r="W27">
        <v>24.783835551724099</v>
      </c>
      <c r="X27">
        <v>24.973751172413799</v>
      </c>
      <c r="Y27">
        <v>0.24376531034482801</v>
      </c>
      <c r="Z27">
        <v>24.687170241379299</v>
      </c>
      <c r="AA27">
        <v>24.704454551724101</v>
      </c>
      <c r="AB27">
        <v>0.29107637931034502</v>
      </c>
      <c r="AC27">
        <v>24.779956551724101</v>
      </c>
      <c r="AD27">
        <v>26.213324241379301</v>
      </c>
      <c r="AE27">
        <v>25.070854103448301</v>
      </c>
      <c r="AF27">
        <v>1.74078164320897E-2</v>
      </c>
      <c r="AG27">
        <v>2.2638567752633698E-3</v>
      </c>
      <c r="AH27">
        <v>1.6281590987818902E-2</v>
      </c>
      <c r="AI27">
        <v>2.0379335079402801E-3</v>
      </c>
      <c r="AJ27">
        <v>2.49917038707973E-3</v>
      </c>
      <c r="AK27">
        <v>1.7695967344567801E-2</v>
      </c>
      <c r="AL27">
        <v>0.28296813498377199</v>
      </c>
      <c r="AM27">
        <v>1.66853325435515E-2</v>
      </c>
      <c r="AN27">
        <v>0.161194996458531</v>
      </c>
      <c r="AO27">
        <v>26</v>
      </c>
      <c r="AP27">
        <v>179</v>
      </c>
      <c r="AQ27" s="1">
        <v>42731.530486111114</v>
      </c>
    </row>
    <row r="28" spans="1:43" x14ac:dyDescent="0.25">
      <c r="A28" s="2">
        <v>299.99982637930998</v>
      </c>
      <c r="B28" s="3">
        <v>262.863885275862</v>
      </c>
      <c r="C28">
        <v>300</v>
      </c>
      <c r="D28" s="3">
        <v>20.074882931034502</v>
      </c>
      <c r="E28" s="3">
        <v>31.704737000000002</v>
      </c>
      <c r="F28" s="3">
        <v>3.0576482413793098</v>
      </c>
      <c r="G28" s="3">
        <v>9.1538026206896603</v>
      </c>
      <c r="H28" s="3">
        <v>8.5472706551724205</v>
      </c>
      <c r="I28" s="26">
        <f t="shared" si="0"/>
        <v>37.135941103447976</v>
      </c>
      <c r="J28" s="6">
        <f t="shared" si="1"/>
        <v>5.1841928702895546</v>
      </c>
      <c r="K28" s="6">
        <f t="shared" si="2"/>
        <v>0.60653196551723987</v>
      </c>
      <c r="M28" s="6">
        <f t="shared" si="3"/>
        <v>0.36788102519420623</v>
      </c>
      <c r="Q28">
        <v>48.2324248275862</v>
      </c>
      <c r="R28">
        <v>-1.921592</v>
      </c>
      <c r="S28">
        <v>31.759488379310302</v>
      </c>
      <c r="T28">
        <v>36.240792931034498</v>
      </c>
      <c r="U28">
        <v>18.9005616206897</v>
      </c>
      <c r="V28">
        <v>4.7527807586206903</v>
      </c>
      <c r="W28">
        <v>24.798554172413802</v>
      </c>
      <c r="X28">
        <v>24.993608517241402</v>
      </c>
      <c r="Y28">
        <v>0.24361086206896601</v>
      </c>
      <c r="Z28">
        <v>24.6972608965517</v>
      </c>
      <c r="AA28">
        <v>24.717067862069001</v>
      </c>
      <c r="AB28">
        <v>0.29142355172413797</v>
      </c>
      <c r="AC28">
        <v>24.797306379310399</v>
      </c>
      <c r="AD28">
        <v>26.344358448275901</v>
      </c>
      <c r="AE28">
        <v>25.099636724137898</v>
      </c>
      <c r="AF28">
        <v>1.1658535099332601E-2</v>
      </c>
      <c r="AG28">
        <v>2.1920951145807202E-3</v>
      </c>
      <c r="AH28">
        <v>1.22788591065758E-2</v>
      </c>
      <c r="AI28">
        <v>1.60080887618175E-3</v>
      </c>
      <c r="AJ28">
        <v>2.0095901219065698E-3</v>
      </c>
      <c r="AK28">
        <v>3.1713965684112097E-2</v>
      </c>
      <c r="AL28">
        <v>0.32078900407864303</v>
      </c>
      <c r="AM28">
        <v>2.8521573572107901E-2</v>
      </c>
      <c r="AN28">
        <v>0.143962253146388</v>
      </c>
      <c r="AO28">
        <v>27</v>
      </c>
      <c r="AP28">
        <v>179</v>
      </c>
      <c r="AQ28" s="1">
        <v>42731.551319444443</v>
      </c>
    </row>
    <row r="29" spans="1:43" x14ac:dyDescent="0.25">
      <c r="A29" s="2">
        <v>299.99572337930999</v>
      </c>
      <c r="B29" s="3">
        <v>262.44350134482801</v>
      </c>
      <c r="C29">
        <v>100</v>
      </c>
      <c r="D29" s="3">
        <v>20.208825000000001</v>
      </c>
      <c r="E29" s="3">
        <v>34.203540896551701</v>
      </c>
      <c r="F29" s="3">
        <v>0</v>
      </c>
      <c r="G29" s="3">
        <v>0</v>
      </c>
      <c r="H29" s="3">
        <v>0</v>
      </c>
      <c r="I29" s="26">
        <f t="shared" si="0"/>
        <v>37.552222034481986</v>
      </c>
      <c r="J29" s="6">
        <f t="shared" si="1"/>
        <v>0</v>
      </c>
      <c r="K29" s="6">
        <f t="shared" si="2"/>
        <v>0</v>
      </c>
      <c r="L29" s="6"/>
      <c r="M29" s="6">
        <f t="shared" si="3"/>
        <v>0</v>
      </c>
      <c r="Q29">
        <v>0.99177720689655202</v>
      </c>
      <c r="R29">
        <v>-4.0842349999999996</v>
      </c>
      <c r="S29">
        <v>-2.1230020000000001</v>
      </c>
      <c r="T29">
        <v>35.519742999999998</v>
      </c>
      <c r="U29">
        <v>19.298913137930999</v>
      </c>
      <c r="V29">
        <v>4.7845950000000004</v>
      </c>
      <c r="W29">
        <v>24.807147724137899</v>
      </c>
      <c r="X29">
        <v>24.997629034482699</v>
      </c>
      <c r="Y29">
        <v>0.243658862068966</v>
      </c>
      <c r="Z29">
        <v>24.708838068965498</v>
      </c>
      <c r="AA29">
        <v>24.601319482758601</v>
      </c>
      <c r="AB29">
        <v>0.29120189655172402</v>
      </c>
      <c r="AC29">
        <v>24.813734172413799</v>
      </c>
      <c r="AD29">
        <v>24.686199034482801</v>
      </c>
      <c r="AE29">
        <v>25.105474379310301</v>
      </c>
      <c r="AF29">
        <v>2.5839896386447899E-2</v>
      </c>
      <c r="AG29">
        <v>2.3595441486135901E-3</v>
      </c>
      <c r="AH29">
        <v>0</v>
      </c>
      <c r="AI29">
        <v>2.3298476017371899E-3</v>
      </c>
      <c r="AJ29">
        <v>2.7552738005739001E-3</v>
      </c>
      <c r="AK29">
        <v>2.3362607265725899</v>
      </c>
      <c r="AL29">
        <v>0.39866600229059201</v>
      </c>
      <c r="AM29">
        <v>4.5132231369896703</v>
      </c>
      <c r="AN29">
        <v>0.16172895502430501</v>
      </c>
      <c r="AO29">
        <v>28</v>
      </c>
      <c r="AP29">
        <v>179</v>
      </c>
      <c r="AQ29" s="1">
        <v>42731.572152777779</v>
      </c>
    </row>
    <row r="30" spans="1:43" x14ac:dyDescent="0.25">
      <c r="A30" s="2">
        <v>349.99822155172399</v>
      </c>
      <c r="B30">
        <v>309.20284513793098</v>
      </c>
      <c r="C30">
        <v>100</v>
      </c>
      <c r="D30">
        <v>10</v>
      </c>
      <c r="E30">
        <v>43.039120896551701</v>
      </c>
      <c r="F30">
        <v>0</v>
      </c>
      <c r="G30">
        <v>0</v>
      </c>
      <c r="H30">
        <v>0</v>
      </c>
      <c r="I30" s="26">
        <f t="shared" si="0"/>
        <v>40.795376413793008</v>
      </c>
      <c r="J30" s="6">
        <f t="shared" si="1"/>
        <v>0</v>
      </c>
      <c r="K30" s="6">
        <f t="shared" si="2"/>
        <v>0</v>
      </c>
      <c r="M30" s="6">
        <f t="shared" si="3"/>
        <v>0</v>
      </c>
      <c r="Q30">
        <v>0.99350648275862097</v>
      </c>
      <c r="R30">
        <v>-2.6086242413793101</v>
      </c>
      <c r="S30">
        <v>-1.4428158965517199</v>
      </c>
      <c r="T30">
        <v>50.433827758620701</v>
      </c>
      <c r="U30">
        <v>20.800156344827599</v>
      </c>
      <c r="V30">
        <v>4.8060496551724103</v>
      </c>
      <c r="W30">
        <v>24.858303034482802</v>
      </c>
      <c r="X30">
        <v>25.094574620689698</v>
      </c>
      <c r="Y30">
        <v>0.24353693103448301</v>
      </c>
      <c r="Z30">
        <v>24.7756055862069</v>
      </c>
      <c r="AA30">
        <v>24.754788931034501</v>
      </c>
      <c r="AB30">
        <v>0.29074341379310298</v>
      </c>
      <c r="AC30">
        <v>24.869598827586199</v>
      </c>
      <c r="AD30">
        <v>24.7758007931035</v>
      </c>
      <c r="AE30">
        <v>25.2373206551724</v>
      </c>
      <c r="AF30">
        <v>1.6404890954467701E-2</v>
      </c>
      <c r="AG30">
        <v>1.9387926910662801E-3</v>
      </c>
      <c r="AH30">
        <v>0</v>
      </c>
      <c r="AI30">
        <v>1.6057200200519401E-3</v>
      </c>
      <c r="AJ30">
        <v>2.5211914345130201E-3</v>
      </c>
      <c r="AK30">
        <v>1.12038738437661E-3</v>
      </c>
      <c r="AL30">
        <v>0.53588170807778701</v>
      </c>
      <c r="AM30">
        <v>0.377577518393933</v>
      </c>
      <c r="AN30">
        <v>0.13605537685843699</v>
      </c>
      <c r="AO30">
        <v>29</v>
      </c>
      <c r="AP30">
        <v>720</v>
      </c>
      <c r="AQ30" s="1">
        <v>42731.655613425923</v>
      </c>
    </row>
    <row r="31" spans="1:43" x14ac:dyDescent="0.25">
      <c r="A31" s="33">
        <v>349.99860568965499</v>
      </c>
      <c r="B31" s="32">
        <v>310.13656196551699</v>
      </c>
      <c r="C31" s="32">
        <v>300</v>
      </c>
      <c r="D31" s="28">
        <v>20.269817551724099</v>
      </c>
      <c r="E31" s="28">
        <v>40.839968862069</v>
      </c>
      <c r="F31" s="28">
        <v>2.9828865862069001</v>
      </c>
      <c r="G31" s="28">
        <v>9.1742171379310307</v>
      </c>
      <c r="H31" s="28">
        <v>8.5849278620689695</v>
      </c>
      <c r="I31" s="7">
        <f t="shared" si="0"/>
        <v>39.862043724138005</v>
      </c>
      <c r="J31" s="7">
        <f t="shared" si="1"/>
        <v>5.059005923166656</v>
      </c>
      <c r="K31" s="7">
        <f t="shared" si="2"/>
        <v>0.58928927586206115</v>
      </c>
      <c r="L31" s="7">
        <f>$E$30-E31</f>
        <v>2.1991520344827009</v>
      </c>
      <c r="M31" s="7">
        <f t="shared" si="3"/>
        <v>0.34726185064603238</v>
      </c>
      <c r="Q31">
        <v>48.4094067931034</v>
      </c>
      <c r="R31">
        <v>9.0302448275862104E-2</v>
      </c>
      <c r="S31">
        <v>33.331083931034499</v>
      </c>
      <c r="T31">
        <v>54.099492103448299</v>
      </c>
      <c r="U31">
        <v>21.137025620689698</v>
      </c>
      <c r="V31">
        <v>4.8088393103448297</v>
      </c>
      <c r="W31">
        <v>24.8375511724138</v>
      </c>
      <c r="X31">
        <v>25.083864172413801</v>
      </c>
      <c r="Y31">
        <v>0.24333099999999999</v>
      </c>
      <c r="Z31">
        <v>24.7603877241379</v>
      </c>
      <c r="AA31">
        <v>24.8994654827586</v>
      </c>
      <c r="AB31">
        <v>0.29055948275862098</v>
      </c>
      <c r="AC31">
        <v>24.857592448275899</v>
      </c>
      <c r="AD31">
        <v>26.486915931034499</v>
      </c>
      <c r="AE31">
        <v>25.2265065172414</v>
      </c>
      <c r="AF31">
        <v>1.1063501064310401E-2</v>
      </c>
      <c r="AG31">
        <v>2.6529253761827698E-3</v>
      </c>
      <c r="AH31">
        <v>1.63499682142337E-2</v>
      </c>
      <c r="AI31">
        <v>2.7681091224820401E-3</v>
      </c>
      <c r="AJ31">
        <v>4.2628560152145204E-3</v>
      </c>
      <c r="AK31">
        <v>9.7483421471350903E-2</v>
      </c>
      <c r="AL31">
        <v>0.39994271764828898</v>
      </c>
      <c r="AM31">
        <v>0.12580726226101599</v>
      </c>
      <c r="AN31">
        <v>9.9718402790065705E-2</v>
      </c>
      <c r="AO31">
        <v>30</v>
      </c>
      <c r="AP31">
        <v>179</v>
      </c>
      <c r="AQ31" s="1">
        <v>42731.676446759258</v>
      </c>
    </row>
    <row r="32" spans="1:43" x14ac:dyDescent="0.25">
      <c r="A32" s="33">
        <v>349.99969379310301</v>
      </c>
      <c r="B32" s="32">
        <v>310.23815924137898</v>
      </c>
      <c r="C32" s="32">
        <v>150</v>
      </c>
      <c r="D32" s="28">
        <v>43.686912482758601</v>
      </c>
      <c r="E32" s="28">
        <v>40.635545310344803</v>
      </c>
      <c r="F32" s="28">
        <v>3.33013213793103</v>
      </c>
      <c r="G32" s="28">
        <v>9.0735057241379309</v>
      </c>
      <c r="H32" s="28">
        <v>8.4017209310344807</v>
      </c>
      <c r="I32" s="7">
        <f t="shared" si="0"/>
        <v>39.761534551724026</v>
      </c>
      <c r="J32" s="7">
        <f t="shared" si="1"/>
        <v>5.6441483573679259</v>
      </c>
      <c r="K32" s="7">
        <f t="shared" si="2"/>
        <v>0.67178479310345018</v>
      </c>
      <c r="L32" s="7">
        <f t="shared" ref="L32:L33" si="8">$E$30-E32</f>
        <v>2.4035755862068982</v>
      </c>
      <c r="M32" s="7">
        <f t="shared" si="3"/>
        <v>0.45129480824504536</v>
      </c>
      <c r="Q32">
        <v>48.285710586206903</v>
      </c>
      <c r="R32">
        <v>0.81877031034482795</v>
      </c>
      <c r="S32">
        <v>31.633033896551702</v>
      </c>
      <c r="T32">
        <v>56.647516172413802</v>
      </c>
      <c r="U32">
        <v>21.4495495517241</v>
      </c>
      <c r="V32">
        <v>4.8016932758620703</v>
      </c>
      <c r="W32">
        <v>24.848043758620701</v>
      </c>
      <c r="X32">
        <v>25.102881344827601</v>
      </c>
      <c r="Y32">
        <v>0.243090103448276</v>
      </c>
      <c r="Z32">
        <v>24.773923724137902</v>
      </c>
      <c r="AA32">
        <v>24.956318827586198</v>
      </c>
      <c r="AB32">
        <v>0.291671655172414</v>
      </c>
      <c r="AC32">
        <v>24.875056620689701</v>
      </c>
      <c r="AD32">
        <v>26.4143607241379</v>
      </c>
      <c r="AE32">
        <v>25.2446249655172</v>
      </c>
      <c r="AF32">
        <v>1.32150614599116E-2</v>
      </c>
      <c r="AG32">
        <v>2.24528181002697E-3</v>
      </c>
      <c r="AH32">
        <v>1.7696703240391898E-2</v>
      </c>
      <c r="AI32">
        <v>1.9363713064799301E-3</v>
      </c>
      <c r="AJ32">
        <v>3.4044504869772301E-3</v>
      </c>
      <c r="AK32">
        <v>2.9453852628448199E-2</v>
      </c>
      <c r="AL32">
        <v>0.54469334191421703</v>
      </c>
      <c r="AM32">
        <v>2.8728043299204899E-2</v>
      </c>
      <c r="AN32">
        <v>0.111748137172272</v>
      </c>
      <c r="AO32">
        <v>31</v>
      </c>
      <c r="AP32">
        <v>179</v>
      </c>
      <c r="AQ32" s="1">
        <v>42731.697280092594</v>
      </c>
    </row>
    <row r="33" spans="1:43" x14ac:dyDescent="0.25">
      <c r="A33" s="33">
        <v>350.00048931034502</v>
      </c>
      <c r="B33" s="32">
        <v>310.30168610344799</v>
      </c>
      <c r="C33" s="32">
        <v>100</v>
      </c>
      <c r="D33" s="28">
        <v>69.976538620689695</v>
      </c>
      <c r="E33" s="28">
        <v>40.633911241379302</v>
      </c>
      <c r="F33" s="28">
        <v>3.5631444482758599</v>
      </c>
      <c r="G33" s="28">
        <v>8.8775392413793206</v>
      </c>
      <c r="H33" s="28">
        <v>8.1349578275862093</v>
      </c>
      <c r="I33" s="7">
        <f t="shared" si="0"/>
        <v>39.698803206897026</v>
      </c>
      <c r="J33" s="7">
        <f t="shared" si="1"/>
        <v>6.0408684847563041</v>
      </c>
      <c r="K33" s="7">
        <f t="shared" si="2"/>
        <v>0.74258141379311127</v>
      </c>
      <c r="L33" s="7">
        <f t="shared" si="8"/>
        <v>2.4052096551723992</v>
      </c>
      <c r="M33" s="7">
        <f t="shared" si="3"/>
        <v>0.55142715611097592</v>
      </c>
      <c r="Q33">
        <v>48.051367275862098</v>
      </c>
      <c r="R33">
        <v>1.4603854137931001</v>
      </c>
      <c r="S33">
        <v>29.234256551724101</v>
      </c>
      <c r="T33">
        <v>56.060791000000002</v>
      </c>
      <c r="U33">
        <v>21.8334907931035</v>
      </c>
      <c r="V33">
        <v>4.8182352068965502</v>
      </c>
      <c r="W33">
        <v>24.844381620689699</v>
      </c>
      <c r="X33">
        <v>25.096364999999999</v>
      </c>
      <c r="Y33">
        <v>0.24396220689655199</v>
      </c>
      <c r="Z33">
        <v>24.765943241379301</v>
      </c>
      <c r="AA33">
        <v>24.984868034482801</v>
      </c>
      <c r="AB33">
        <v>0.29114062068965502</v>
      </c>
      <c r="AC33">
        <v>24.8649328965517</v>
      </c>
      <c r="AD33">
        <v>26.2880730344828</v>
      </c>
      <c r="AE33">
        <v>25.235444586206899</v>
      </c>
      <c r="AF33">
        <v>1.35007697631603E-2</v>
      </c>
      <c r="AG33">
        <v>1.83790994491072E-3</v>
      </c>
      <c r="AH33">
        <v>1.5616100137737E-2</v>
      </c>
      <c r="AI33">
        <v>3.9796956281203501E-3</v>
      </c>
      <c r="AJ33">
        <v>1.9789110565895701E-3</v>
      </c>
      <c r="AK33">
        <v>1.26602546986327E-2</v>
      </c>
      <c r="AL33">
        <v>0.207479295093766</v>
      </c>
      <c r="AM33">
        <v>1.4934691161476299E-2</v>
      </c>
      <c r="AN33">
        <v>9.8269494002244204E-2</v>
      </c>
      <c r="AO33">
        <v>32</v>
      </c>
      <c r="AP33">
        <v>359</v>
      </c>
      <c r="AQ33" s="1">
        <v>42731.738946759258</v>
      </c>
    </row>
    <row r="34" spans="1:43" x14ac:dyDescent="0.25">
      <c r="I34" s="6"/>
      <c r="J34" s="6"/>
      <c r="K34" s="6"/>
      <c r="L34" s="6"/>
      <c r="M34" s="6"/>
    </row>
    <row r="35" spans="1:43" x14ac:dyDescent="0.25">
      <c r="I35" s="6"/>
      <c r="J35" s="6"/>
      <c r="K35" s="6"/>
      <c r="L35" s="6"/>
      <c r="M35" s="6"/>
    </row>
    <row r="36" spans="1:43" x14ac:dyDescent="0.25">
      <c r="I36" s="6"/>
      <c r="J36" s="6"/>
      <c r="K36" s="6"/>
      <c r="L36" s="6"/>
      <c r="M36" s="6"/>
    </row>
    <row r="37" spans="1:43" x14ac:dyDescent="0.25">
      <c r="I37" s="6"/>
      <c r="J37" s="6"/>
      <c r="K37" s="6"/>
      <c r="L37" s="6"/>
      <c r="M37" s="6"/>
    </row>
    <row r="38" spans="1:43" x14ac:dyDescent="0.25">
      <c r="I38" s="6"/>
      <c r="J38" s="6"/>
      <c r="K38" s="6"/>
      <c r="L38" s="6"/>
      <c r="M38" s="6"/>
    </row>
    <row r="39" spans="1:43" x14ac:dyDescent="0.25">
      <c r="I39" s="6"/>
      <c r="J39" s="6"/>
      <c r="K39" s="6"/>
      <c r="L39" s="6"/>
      <c r="M39" s="6"/>
    </row>
    <row r="40" spans="1:43" x14ac:dyDescent="0.25">
      <c r="I40" s="6"/>
      <c r="J40" s="6"/>
      <c r="K40" s="6"/>
      <c r="L40" s="6"/>
      <c r="M40" s="6"/>
    </row>
    <row r="41" spans="1:43" x14ac:dyDescent="0.25">
      <c r="I41" s="6"/>
      <c r="J41" s="6"/>
      <c r="K41" s="6"/>
      <c r="L41" s="6"/>
      <c r="M41" s="6"/>
    </row>
    <row r="42" spans="1:43" x14ac:dyDescent="0.25">
      <c r="I42" s="6"/>
      <c r="J42" s="6"/>
      <c r="K42" s="6"/>
      <c r="L42" s="6"/>
      <c r="M42" s="6"/>
    </row>
    <row r="43" spans="1:43" x14ac:dyDescent="0.25">
      <c r="I43" s="6"/>
      <c r="J43" s="6"/>
      <c r="K43" s="6"/>
      <c r="L43" s="6"/>
      <c r="M43" s="6"/>
    </row>
    <row r="44" spans="1:43" x14ac:dyDescent="0.25">
      <c r="I44" s="6"/>
      <c r="J44" s="6"/>
      <c r="K44" s="6"/>
      <c r="L44" s="6"/>
      <c r="M44" s="6"/>
    </row>
    <row r="45" spans="1:43" x14ac:dyDescent="0.25">
      <c r="I45" s="6"/>
      <c r="J45" s="6"/>
      <c r="K45" s="6"/>
      <c r="L45" s="6"/>
      <c r="M45" s="6"/>
    </row>
    <row r="46" spans="1:43" x14ac:dyDescent="0.25">
      <c r="I46" s="6"/>
      <c r="J46" s="6"/>
      <c r="K46" s="6"/>
      <c r="L46" s="6"/>
      <c r="M46" s="6"/>
    </row>
    <row r="47" spans="1:43" x14ac:dyDescent="0.25">
      <c r="I47" s="6"/>
      <c r="J47" s="6"/>
      <c r="K47" s="6"/>
      <c r="L47" s="6"/>
      <c r="M47" s="6"/>
    </row>
    <row r="48" spans="1:43" x14ac:dyDescent="0.25">
      <c r="I48" s="6"/>
      <c r="J48" s="6"/>
      <c r="K48" s="5"/>
      <c r="L48" s="7"/>
      <c r="M48" s="6"/>
    </row>
    <row r="49" spans="9:13" x14ac:dyDescent="0.25">
      <c r="I49" s="6"/>
      <c r="J49" s="6"/>
      <c r="K49" s="6"/>
      <c r="L49" s="6"/>
      <c r="M49" s="6"/>
    </row>
    <row r="50" spans="9:13" x14ac:dyDescent="0.25">
      <c r="I50" s="6"/>
      <c r="J50" s="6"/>
      <c r="K50" s="6"/>
      <c r="L50" s="6"/>
      <c r="M50" s="6"/>
    </row>
    <row r="51" spans="9:13" x14ac:dyDescent="0.25">
      <c r="I51" s="6"/>
      <c r="J51" s="6"/>
      <c r="K51" s="6"/>
      <c r="L51" s="6"/>
      <c r="M51" s="6"/>
    </row>
    <row r="52" spans="9:13" x14ac:dyDescent="0.25">
      <c r="I52" s="6"/>
      <c r="J52" s="6"/>
      <c r="K52" s="6"/>
      <c r="L52" s="6"/>
      <c r="M52" s="6"/>
    </row>
    <row r="53" spans="9:13" x14ac:dyDescent="0.25">
      <c r="I53" s="6"/>
      <c r="J53" s="6"/>
      <c r="K53" s="6"/>
      <c r="L53" s="6"/>
      <c r="M53" s="6"/>
    </row>
    <row r="54" spans="9:13" x14ac:dyDescent="0.25">
      <c r="I54" s="6"/>
      <c r="J54" s="6"/>
      <c r="K54" s="6"/>
      <c r="L54" s="6"/>
      <c r="M54" s="6"/>
    </row>
    <row r="55" spans="9:13" x14ac:dyDescent="0.25">
      <c r="I55" s="6"/>
      <c r="J55" s="6"/>
      <c r="K55" s="6"/>
      <c r="L55" s="6"/>
      <c r="M55" s="6"/>
    </row>
    <row r="56" spans="9:13" x14ac:dyDescent="0.25">
      <c r="I56" s="6"/>
      <c r="J56" s="6"/>
      <c r="K56" s="6"/>
      <c r="L56" s="6"/>
      <c r="M56" s="6"/>
    </row>
    <row r="57" spans="9:13" x14ac:dyDescent="0.25">
      <c r="I57" s="6"/>
      <c r="J57" s="6"/>
      <c r="K57" s="6"/>
      <c r="L57" s="6"/>
      <c r="M57" s="6"/>
    </row>
    <row r="58" spans="9:13" x14ac:dyDescent="0.25">
      <c r="I58" s="6"/>
      <c r="J58" s="6"/>
      <c r="K58" s="6"/>
      <c r="L58" s="6"/>
      <c r="M5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He-H2-D2</vt:lpstr>
      <vt:lpstr>ipb3-32-he-dc</vt:lpstr>
      <vt:lpstr>he</vt:lpstr>
      <vt:lpstr>h2</vt:lpstr>
      <vt:lpstr>0.5d2</vt:lpstr>
      <vt:lpstr>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2016-12-28T22:06:23Z</dcterms:modified>
</cp:coreProperties>
</file>