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80" yWindow="-45" windowWidth="13395" windowHeight="13860" tabRatio="862"/>
  </bookViews>
  <sheets>
    <sheet name="IPB1-26b" sheetId="20" r:id="rId1"/>
    <sheet name="IPB1-29b-10072016" sheetId="18" r:id="rId2"/>
    <sheet name="IPB1-29b" sheetId="10" r:id="rId3"/>
    <sheet name="IPB2-28b" sheetId="15" r:id="rId4"/>
    <sheet name="IPB2-27b" sheetId="19" r:id="rId5"/>
    <sheet name="SRI-IPB2-27b" sheetId="17" r:id="rId6"/>
    <sheet name="DC-he-ipb1-29b" sheetId="11" r:id="rId7"/>
    <sheet name="DC-h2-ipb2-28b" sheetId="14" r:id="rId8"/>
  </sheets>
  <definedNames>
    <definedName name="X_1">'DC-h2-ipb2-28b'!$A$6:$A$16</definedName>
    <definedName name="Y_1">'DC-h2-ipb2-28b'!$B$6:$B$16</definedName>
  </definedNames>
  <calcPr calcId="145621"/>
</workbook>
</file>

<file path=xl/calcChain.xml><?xml version="1.0" encoding="utf-8"?>
<calcChain xmlns="http://schemas.openxmlformats.org/spreadsheetml/2006/main">
  <c r="AX24" i="19" l="1"/>
  <c r="AW24" i="19"/>
  <c r="AV24" i="19"/>
  <c r="AX23" i="19"/>
  <c r="AW23" i="19"/>
  <c r="AV23" i="19"/>
  <c r="AX22" i="19"/>
  <c r="AW22" i="19"/>
  <c r="AV22" i="19"/>
  <c r="AX21" i="19"/>
  <c r="AW21" i="19"/>
  <c r="AV21" i="19"/>
  <c r="AX20" i="19"/>
  <c r="AW20" i="19"/>
  <c r="AV20" i="19"/>
  <c r="AU12" i="19"/>
  <c r="AV12" i="19"/>
  <c r="AW12" i="19"/>
  <c r="AX12" i="19"/>
  <c r="AY12" i="19"/>
  <c r="AU13" i="19"/>
  <c r="AV13" i="19"/>
  <c r="AW13" i="19"/>
  <c r="AX13" i="19"/>
  <c r="AY13" i="19"/>
  <c r="AU14" i="19"/>
  <c r="AV14" i="19"/>
  <c r="AW14" i="19"/>
  <c r="AX14" i="19"/>
  <c r="AY14" i="19"/>
  <c r="AU15" i="19"/>
  <c r="AV15" i="19"/>
  <c r="AW15" i="19"/>
  <c r="AX15" i="19"/>
  <c r="AY15" i="19"/>
  <c r="AU16" i="19"/>
  <c r="AV16" i="19"/>
  <c r="AW16" i="19"/>
  <c r="AX16" i="19"/>
  <c r="AY16" i="19"/>
  <c r="AY11" i="19"/>
  <c r="AX11" i="19"/>
  <c r="AW11" i="19"/>
  <c r="AV11" i="19"/>
  <c r="AU11" i="19"/>
  <c r="AY7" i="19"/>
  <c r="AX7" i="19"/>
  <c r="AW7" i="19"/>
  <c r="AV7" i="19"/>
  <c r="AU7" i="19"/>
  <c r="AY6" i="19"/>
  <c r="AX6" i="19"/>
  <c r="AW6" i="19"/>
  <c r="AV6" i="19"/>
  <c r="AU6" i="19"/>
  <c r="AY2" i="19"/>
  <c r="AX2" i="19"/>
  <c r="AW2" i="19"/>
  <c r="AV2" i="19"/>
  <c r="AU2" i="19"/>
  <c r="AX10" i="17"/>
  <c r="AW10" i="17"/>
  <c r="AV10" i="17"/>
  <c r="AX9" i="17"/>
  <c r="AW9" i="17"/>
  <c r="AV9" i="17"/>
  <c r="AX8" i="17"/>
  <c r="AW8" i="17"/>
  <c r="AV8" i="17"/>
  <c r="AX7" i="17"/>
  <c r="AW7" i="17"/>
  <c r="AV7" i="17"/>
  <c r="AX6" i="17"/>
  <c r="AW6" i="17"/>
  <c r="AV6" i="17"/>
  <c r="AY2" i="17"/>
  <c r="AX2" i="17"/>
  <c r="AW2" i="17"/>
  <c r="AV2" i="17"/>
  <c r="AU2" i="17"/>
  <c r="AX50" i="15"/>
  <c r="AW50" i="15"/>
  <c r="AV50" i="15"/>
  <c r="AX49" i="15"/>
  <c r="AW49" i="15"/>
  <c r="AV49" i="15"/>
  <c r="AX48" i="15"/>
  <c r="AW48" i="15"/>
  <c r="AV48" i="15"/>
  <c r="AX43" i="15"/>
  <c r="AW43" i="15"/>
  <c r="AV43" i="15"/>
  <c r="AX42" i="15"/>
  <c r="AW42" i="15"/>
  <c r="AV42" i="15"/>
  <c r="AX41" i="15"/>
  <c r="AW41" i="15"/>
  <c r="AV41" i="15"/>
  <c r="AX40" i="15"/>
  <c r="AW40" i="15"/>
  <c r="AV40" i="15"/>
  <c r="AY36" i="15"/>
  <c r="AX36" i="15"/>
  <c r="AW36" i="15"/>
  <c r="AV36" i="15"/>
  <c r="AU36" i="15"/>
  <c r="AY35" i="15"/>
  <c r="AX35" i="15"/>
  <c r="AW35" i="15"/>
  <c r="AV35" i="15"/>
  <c r="AU35" i="15"/>
  <c r="AY34" i="15"/>
  <c r="AX34" i="15"/>
  <c r="AW34" i="15"/>
  <c r="AV34" i="15"/>
  <c r="AU34" i="15"/>
  <c r="AY33" i="15"/>
  <c r="AX33" i="15"/>
  <c r="AW33" i="15"/>
  <c r="AV33" i="15"/>
  <c r="AU33" i="15"/>
  <c r="AY32" i="15"/>
  <c r="AX32" i="15"/>
  <c r="AW32" i="15"/>
  <c r="AV32" i="15"/>
  <c r="AU32" i="15"/>
  <c r="AY31" i="15"/>
  <c r="AX31" i="15"/>
  <c r="AW31" i="15"/>
  <c r="AV31" i="15"/>
  <c r="AU31" i="15"/>
  <c r="AY27" i="15"/>
  <c r="AX27" i="15"/>
  <c r="AW27" i="15"/>
  <c r="AV27" i="15"/>
  <c r="AU27" i="15"/>
  <c r="AY26" i="15"/>
  <c r="AX26" i="15"/>
  <c r="AW26" i="15"/>
  <c r="AV26" i="15"/>
  <c r="AU26" i="15"/>
  <c r="AY25" i="15"/>
  <c r="AX25" i="15"/>
  <c r="AW25" i="15"/>
  <c r="AV25" i="15"/>
  <c r="AU25" i="15"/>
  <c r="AY24" i="15"/>
  <c r="AX24" i="15"/>
  <c r="AW24" i="15"/>
  <c r="AV24" i="15"/>
  <c r="AU24" i="15"/>
  <c r="AY23" i="15"/>
  <c r="AX23" i="15"/>
  <c r="AW23" i="15"/>
  <c r="AV23" i="15"/>
  <c r="AU23" i="15"/>
  <c r="AY22" i="15"/>
  <c r="AX22" i="15"/>
  <c r="AW22" i="15"/>
  <c r="AV22" i="15"/>
  <c r="AU22" i="15"/>
  <c r="AY11" i="15"/>
  <c r="AX11" i="15"/>
  <c r="AW11" i="15"/>
  <c r="AV11" i="15"/>
  <c r="AU11" i="15"/>
  <c r="AY10" i="15"/>
  <c r="AX10" i="15"/>
  <c r="AW10" i="15"/>
  <c r="AV10" i="15"/>
  <c r="AU10" i="15"/>
  <c r="AY9" i="15"/>
  <c r="AX9" i="15"/>
  <c r="AW9" i="15"/>
  <c r="AV9" i="15"/>
  <c r="AU9" i="15"/>
  <c r="AY8" i="15"/>
  <c r="AX8" i="15"/>
  <c r="AW8" i="15"/>
  <c r="AV8" i="15"/>
  <c r="AU8" i="15"/>
  <c r="AY7" i="15"/>
  <c r="AX7" i="15"/>
  <c r="AW7" i="15"/>
  <c r="AV7" i="15"/>
  <c r="AU7" i="15"/>
  <c r="AY6" i="15"/>
  <c r="AX6" i="15"/>
  <c r="AW6" i="15"/>
  <c r="AV6" i="15"/>
  <c r="AU6" i="15"/>
  <c r="AY2" i="15"/>
  <c r="AX2" i="15"/>
  <c r="AW2" i="15"/>
  <c r="AV2" i="15"/>
  <c r="AU2" i="15"/>
  <c r="AX35" i="18"/>
  <c r="AW35" i="18"/>
  <c r="AV35" i="18"/>
  <c r="AX36" i="20"/>
  <c r="AW36" i="20"/>
  <c r="AV36" i="20"/>
  <c r="AX35" i="20"/>
  <c r="AW35" i="20"/>
  <c r="AV35" i="20"/>
  <c r="AX34" i="20"/>
  <c r="AW34" i="20"/>
  <c r="AV34" i="20"/>
  <c r="AX33" i="20"/>
  <c r="AW33" i="20"/>
  <c r="AV33" i="20"/>
  <c r="AY26" i="18"/>
  <c r="AX26" i="18"/>
  <c r="AW26" i="18"/>
  <c r="AV26" i="18"/>
  <c r="AU26" i="18"/>
  <c r="AY29" i="20"/>
  <c r="AX29" i="20"/>
  <c r="AW29" i="20"/>
  <c r="AV29" i="20"/>
  <c r="AU29" i="20"/>
  <c r="AY28" i="20"/>
  <c r="AX28" i="20"/>
  <c r="AW28" i="20"/>
  <c r="AV28" i="20"/>
  <c r="AU28" i="20"/>
  <c r="AY27" i="20"/>
  <c r="AX27" i="20"/>
  <c r="AW27" i="20"/>
  <c r="AV27" i="20"/>
  <c r="AU27" i="20"/>
  <c r="AY26" i="20"/>
  <c r="AX26" i="20"/>
  <c r="AW26" i="20"/>
  <c r="AV26" i="20"/>
  <c r="AU26" i="20"/>
  <c r="AY25" i="20"/>
  <c r="AX25" i="20"/>
  <c r="AW25" i="20"/>
  <c r="AV25" i="20"/>
  <c r="AU25" i="20"/>
  <c r="AY24" i="20"/>
  <c r="AX24" i="20"/>
  <c r="AW24" i="20"/>
  <c r="AV24" i="20"/>
  <c r="AU24" i="20"/>
  <c r="AY17" i="18"/>
  <c r="AX17" i="18"/>
  <c r="AW17" i="18"/>
  <c r="AV17" i="18"/>
  <c r="AU17" i="18"/>
  <c r="AY20" i="20"/>
  <c r="AX20" i="20"/>
  <c r="AW20" i="20"/>
  <c r="AV20" i="20"/>
  <c r="AU20" i="20"/>
  <c r="AY19" i="20"/>
  <c r="AX19" i="20"/>
  <c r="AW19" i="20"/>
  <c r="AV19" i="20"/>
  <c r="AU19" i="20"/>
  <c r="AY18" i="20"/>
  <c r="AX18" i="20"/>
  <c r="AW18" i="20"/>
  <c r="AV18" i="20"/>
  <c r="AU18" i="20"/>
  <c r="AY17" i="20"/>
  <c r="AX17" i="20"/>
  <c r="AW17" i="20"/>
  <c r="AV17" i="20"/>
  <c r="AU17" i="20"/>
  <c r="AY16" i="20"/>
  <c r="AX16" i="20"/>
  <c r="AW16" i="20"/>
  <c r="AV16" i="20"/>
  <c r="AU16" i="20"/>
  <c r="AY15" i="20"/>
  <c r="AX15" i="20"/>
  <c r="AW15" i="20"/>
  <c r="AV15" i="20"/>
  <c r="AU15" i="20"/>
  <c r="AY11" i="20"/>
  <c r="AX11" i="20"/>
  <c r="AW11" i="20"/>
  <c r="AV11" i="20"/>
  <c r="AU11" i="20"/>
  <c r="AY10" i="20"/>
  <c r="AX10" i="20"/>
  <c r="AW10" i="20"/>
  <c r="AV10" i="20"/>
  <c r="AU10" i="20"/>
  <c r="AY9" i="20"/>
  <c r="AX9" i="20"/>
  <c r="AW9" i="20"/>
  <c r="AV9" i="20"/>
  <c r="AU9" i="20"/>
  <c r="AY8" i="20"/>
  <c r="AX8" i="20"/>
  <c r="AW8" i="20"/>
  <c r="AV8" i="20"/>
  <c r="AU8" i="20"/>
  <c r="AY7" i="20"/>
  <c r="AX7" i="20"/>
  <c r="AW7" i="20"/>
  <c r="AV7" i="20"/>
  <c r="AU7" i="20"/>
  <c r="AY6" i="20"/>
  <c r="AX6" i="20"/>
  <c r="AW6" i="20"/>
  <c r="AV6" i="20"/>
  <c r="AU6" i="20"/>
  <c r="AY2" i="20"/>
  <c r="AX2" i="20"/>
  <c r="AW2" i="20"/>
  <c r="AV2" i="20"/>
  <c r="AU2" i="20"/>
  <c r="AY11" i="10"/>
  <c r="AX11" i="10"/>
  <c r="AW11" i="10"/>
  <c r="AV11" i="10"/>
  <c r="AY10" i="10"/>
  <c r="AX10" i="10"/>
  <c r="AW10" i="10"/>
  <c r="AV10" i="10"/>
  <c r="AY9" i="10"/>
  <c r="AX9" i="10"/>
  <c r="AW9" i="10"/>
  <c r="AV9" i="10"/>
  <c r="AY8" i="10"/>
  <c r="AX8" i="10"/>
  <c r="AW8" i="10"/>
  <c r="AV8" i="10"/>
  <c r="AY7" i="10"/>
  <c r="AX7" i="10"/>
  <c r="AW7" i="10"/>
  <c r="AV7" i="10"/>
  <c r="AY6" i="10"/>
  <c r="AX6" i="10"/>
  <c r="AW6" i="10"/>
  <c r="AV6" i="10"/>
  <c r="AU7" i="10"/>
  <c r="AU8" i="10"/>
  <c r="AU9" i="10"/>
  <c r="AU10" i="10"/>
  <c r="AU11" i="10"/>
  <c r="AU6" i="10"/>
  <c r="AY2" i="10"/>
  <c r="AX2" i="10"/>
  <c r="AW2" i="10"/>
  <c r="AV2" i="10"/>
  <c r="AU2" i="10"/>
  <c r="FW2" i="18"/>
  <c r="K33" i="20" l="1"/>
  <c r="H35" i="20"/>
  <c r="H33" i="20"/>
  <c r="H25" i="20"/>
  <c r="H26" i="20"/>
  <c r="H27" i="20"/>
  <c r="H28" i="20"/>
  <c r="H29" i="20"/>
  <c r="H24" i="20"/>
  <c r="G36" i="20"/>
  <c r="G35" i="20"/>
  <c r="G34" i="20"/>
  <c r="G33" i="20"/>
  <c r="G16" i="20"/>
  <c r="G17" i="20"/>
  <c r="G18" i="20"/>
  <c r="G19" i="20"/>
  <c r="G20" i="20"/>
  <c r="G29" i="20"/>
  <c r="G28" i="20"/>
  <c r="G27" i="20"/>
  <c r="G26" i="20"/>
  <c r="G25" i="20"/>
  <c r="G24" i="20"/>
  <c r="G15" i="20"/>
  <c r="K28" i="20"/>
  <c r="K27" i="20"/>
  <c r="K19" i="20"/>
  <c r="K18" i="20"/>
  <c r="K15" i="20"/>
  <c r="K20" i="20"/>
  <c r="H16" i="20"/>
  <c r="H15" i="20"/>
  <c r="H20" i="20"/>
  <c r="H19" i="20"/>
  <c r="H18" i="20"/>
  <c r="H17" i="20"/>
  <c r="R34" i="20"/>
  <c r="F27" i="20"/>
  <c r="K35" i="20" s="1"/>
  <c r="E27" i="20"/>
  <c r="L28" i="20" s="1"/>
  <c r="D27" i="20"/>
  <c r="M18" i="20" s="1"/>
  <c r="F26" i="20"/>
  <c r="K25" i="20" s="1"/>
  <c r="E26" i="20"/>
  <c r="L15" i="20" s="1"/>
  <c r="D26" i="20"/>
  <c r="M28" i="20" s="1"/>
  <c r="F15" i="20"/>
  <c r="E15" i="20"/>
  <c r="D15" i="20"/>
  <c r="F14" i="20"/>
  <c r="E14" i="20"/>
  <c r="D14" i="20"/>
  <c r="F13" i="20"/>
  <c r="E13" i="20"/>
  <c r="D13" i="20"/>
  <c r="F12" i="20"/>
  <c r="E12" i="20"/>
  <c r="D12" i="20"/>
  <c r="F11" i="20"/>
  <c r="E11" i="20"/>
  <c r="D11" i="20"/>
  <c r="C11" i="20"/>
  <c r="B11" i="20"/>
  <c r="A11" i="20"/>
  <c r="F10" i="20"/>
  <c r="E10" i="20"/>
  <c r="D10" i="20"/>
  <c r="F9" i="20"/>
  <c r="E9" i="20"/>
  <c r="D9" i="20"/>
  <c r="F8" i="20"/>
  <c r="P36" i="20" s="1"/>
  <c r="E8" i="20"/>
  <c r="D8" i="20"/>
  <c r="F7" i="20"/>
  <c r="E7" i="20"/>
  <c r="R35" i="20" s="1"/>
  <c r="D7" i="20"/>
  <c r="C7" i="20"/>
  <c r="B7" i="20"/>
  <c r="A7" i="20"/>
  <c r="F6" i="20"/>
  <c r="E6" i="20"/>
  <c r="Q34" i="20" s="1"/>
  <c r="D6" i="20"/>
  <c r="F5" i="20"/>
  <c r="R33" i="20" s="1"/>
  <c r="E5" i="20"/>
  <c r="P33" i="20" s="1"/>
  <c r="D5" i="20"/>
  <c r="C5" i="20"/>
  <c r="B5" i="20"/>
  <c r="A5" i="20"/>
  <c r="F4" i="20"/>
  <c r="E4" i="20"/>
  <c r="D4" i="20"/>
  <c r="C4" i="20"/>
  <c r="B4" i="20"/>
  <c r="A4" i="20"/>
  <c r="F3" i="20"/>
  <c r="E3" i="20"/>
  <c r="D3" i="20"/>
  <c r="C3" i="20"/>
  <c r="B3" i="20"/>
  <c r="A3" i="20"/>
  <c r="AS2" i="20"/>
  <c r="AI2" i="20" s="1"/>
  <c r="AD2" i="20" s="1"/>
  <c r="AO2" i="20"/>
  <c r="AT2" i="20" s="1"/>
  <c r="AJ2" i="20" s="1"/>
  <c r="AN2" i="20"/>
  <c r="AM2" i="20"/>
  <c r="AR2" i="20" s="1"/>
  <c r="AH2" i="20" s="1"/>
  <c r="AL2" i="20"/>
  <c r="AQ2" i="20" s="1"/>
  <c r="AG2" i="20" s="1"/>
  <c r="AK2" i="20"/>
  <c r="AP2" i="20" s="1"/>
  <c r="AF2" i="20" s="1"/>
  <c r="Q7" i="19"/>
  <c r="Q21" i="19"/>
  <c r="P21" i="19"/>
  <c r="F27" i="19"/>
  <c r="E27" i="19"/>
  <c r="D27" i="19"/>
  <c r="F26" i="19"/>
  <c r="E26" i="19"/>
  <c r="D26" i="19"/>
  <c r="F15" i="19"/>
  <c r="E15" i="19"/>
  <c r="P7" i="19" s="1"/>
  <c r="D15" i="19"/>
  <c r="C15" i="19"/>
  <c r="B15" i="19"/>
  <c r="A15" i="19"/>
  <c r="F14" i="19"/>
  <c r="E14" i="19"/>
  <c r="D14" i="19"/>
  <c r="F13" i="19"/>
  <c r="E13" i="19"/>
  <c r="D13" i="19"/>
  <c r="F12" i="19"/>
  <c r="E12" i="19"/>
  <c r="D12" i="19"/>
  <c r="F11" i="19"/>
  <c r="O12" i="19" s="1"/>
  <c r="E11" i="19"/>
  <c r="P12" i="19" s="1"/>
  <c r="D11" i="19"/>
  <c r="C11" i="19"/>
  <c r="B11" i="19"/>
  <c r="A11" i="19"/>
  <c r="F10" i="19"/>
  <c r="E10" i="19"/>
  <c r="D10" i="19"/>
  <c r="F9" i="19"/>
  <c r="E9" i="19"/>
  <c r="D9" i="19"/>
  <c r="F8" i="19"/>
  <c r="R23" i="19" s="1"/>
  <c r="E8" i="19"/>
  <c r="Q23" i="19" s="1"/>
  <c r="D8" i="19"/>
  <c r="F7" i="19"/>
  <c r="E7" i="19"/>
  <c r="P22" i="19" s="1"/>
  <c r="D7" i="19"/>
  <c r="C7" i="19"/>
  <c r="B7" i="19"/>
  <c r="A7" i="19"/>
  <c r="F6" i="19"/>
  <c r="E6" i="19"/>
  <c r="R21" i="19" s="1"/>
  <c r="D6" i="19"/>
  <c r="F5" i="19"/>
  <c r="Q20" i="19" s="1"/>
  <c r="E5" i="19"/>
  <c r="R20" i="19" s="1"/>
  <c r="D5" i="19"/>
  <c r="F4" i="19"/>
  <c r="E4" i="19"/>
  <c r="D4" i="19"/>
  <c r="C4" i="19"/>
  <c r="B4" i="19"/>
  <c r="A4" i="19"/>
  <c r="F3" i="19"/>
  <c r="E3" i="19"/>
  <c r="D3" i="19"/>
  <c r="AS2" i="19"/>
  <c r="AI2" i="19" s="1"/>
  <c r="AO2" i="19"/>
  <c r="AT2" i="19" s="1"/>
  <c r="AJ2" i="19" s="1"/>
  <c r="AN2" i="19"/>
  <c r="AM2" i="19"/>
  <c r="AR2" i="19" s="1"/>
  <c r="AH2" i="19" s="1"/>
  <c r="AL2" i="19"/>
  <c r="AQ2" i="19" s="1"/>
  <c r="AG2" i="19" s="1"/>
  <c r="AK2" i="19"/>
  <c r="AP2" i="19" s="1"/>
  <c r="AF2" i="19" s="1"/>
  <c r="Q22" i="19" l="1"/>
  <c r="S16" i="19"/>
  <c r="P15" i="19"/>
  <c r="R13" i="19"/>
  <c r="O11" i="19"/>
  <c r="P20" i="19"/>
  <c r="R22" i="19"/>
  <c r="R16" i="19"/>
  <c r="O15" i="19"/>
  <c r="Q13" i="19"/>
  <c r="O6" i="19"/>
  <c r="R7" i="19"/>
  <c r="P11" i="19"/>
  <c r="P23" i="19"/>
  <c r="Q16" i="19"/>
  <c r="S14" i="19"/>
  <c r="P13" i="19"/>
  <c r="P6" i="19"/>
  <c r="S7" i="19"/>
  <c r="S11" i="19"/>
  <c r="P16" i="19"/>
  <c r="R14" i="19"/>
  <c r="O13" i="19"/>
  <c r="Q6" i="19"/>
  <c r="Q14" i="19"/>
  <c r="O16" i="19"/>
  <c r="S12" i="19"/>
  <c r="R6" i="19"/>
  <c r="P24" i="19"/>
  <c r="S15" i="19"/>
  <c r="P14" i="19"/>
  <c r="R12" i="19"/>
  <c r="S6" i="19"/>
  <c r="Q24" i="19"/>
  <c r="R15" i="19"/>
  <c r="O14" i="19"/>
  <c r="Q12" i="19"/>
  <c r="O7" i="19"/>
  <c r="R24" i="19"/>
  <c r="Q15" i="19"/>
  <c r="S13" i="19"/>
  <c r="Q36" i="20"/>
  <c r="I18" i="20"/>
  <c r="J26" i="20"/>
  <c r="P34" i="20"/>
  <c r="R36" i="20"/>
  <c r="M16" i="20"/>
  <c r="I17" i="20"/>
  <c r="K16" i="20"/>
  <c r="K26" i="20"/>
  <c r="J29" i="20"/>
  <c r="J24" i="20"/>
  <c r="M29" i="20"/>
  <c r="M17" i="20"/>
  <c r="I16" i="20"/>
  <c r="L16" i="20"/>
  <c r="K17" i="20"/>
  <c r="L26" i="20"/>
  <c r="K29" i="20"/>
  <c r="I28" i="20"/>
  <c r="K24" i="20"/>
  <c r="J15" i="20"/>
  <c r="L17" i="20"/>
  <c r="J27" i="20"/>
  <c r="L29" i="20"/>
  <c r="I27" i="20"/>
  <c r="L24" i="20"/>
  <c r="P35" i="20"/>
  <c r="J20" i="20"/>
  <c r="L18" i="20"/>
  <c r="I26" i="20"/>
  <c r="M24" i="20"/>
  <c r="J33" i="20"/>
  <c r="M20" i="20"/>
  <c r="M19" i="20"/>
  <c r="Q35" i="20"/>
  <c r="J19" i="20"/>
  <c r="L19" i="20"/>
  <c r="J25" i="20"/>
  <c r="L27" i="20"/>
  <c r="I25" i="20"/>
  <c r="M25" i="20"/>
  <c r="J35" i="20"/>
  <c r="I20" i="20"/>
  <c r="J18" i="20"/>
  <c r="L20" i="20"/>
  <c r="J28" i="20"/>
  <c r="I29" i="20"/>
  <c r="M26" i="20"/>
  <c r="L33" i="20"/>
  <c r="Q33" i="20"/>
  <c r="I19" i="20"/>
  <c r="J17" i="20"/>
  <c r="L25" i="20"/>
  <c r="I15" i="20"/>
  <c r="M27" i="20"/>
  <c r="L35" i="20"/>
  <c r="M15" i="20"/>
  <c r="J16" i="20"/>
  <c r="I24" i="20"/>
  <c r="AA2" i="20"/>
  <c r="AC2" i="20"/>
  <c r="AE2" i="20"/>
  <c r="AB2" i="20"/>
  <c r="AB2" i="19"/>
  <c r="AD2" i="19"/>
  <c r="AA2" i="19"/>
  <c r="AC2" i="19"/>
  <c r="AE2" i="19"/>
  <c r="Q11" i="19"/>
  <c r="R11" i="19"/>
  <c r="AS8" i="18" l="1"/>
  <c r="AR8" i="18"/>
  <c r="BR8" i="18"/>
  <c r="BQ8" i="18"/>
  <c r="BP8" i="18"/>
  <c r="BO8" i="18"/>
  <c r="BN8" i="18"/>
  <c r="BM8" i="18"/>
  <c r="BL8" i="18"/>
  <c r="BK8" i="18"/>
  <c r="BJ8" i="18"/>
  <c r="BI8" i="18"/>
  <c r="BH8" i="18"/>
  <c r="BG8" i="18"/>
  <c r="BF8" i="18"/>
  <c r="BE8" i="18"/>
  <c r="BD8" i="18"/>
  <c r="BC8" i="18"/>
  <c r="BB8" i="18"/>
  <c r="BA8" i="18"/>
  <c r="AZ8" i="18"/>
  <c r="AY8" i="18"/>
  <c r="AX8" i="18"/>
  <c r="AW8" i="18"/>
  <c r="AV8" i="18"/>
  <c r="AU8" i="18"/>
  <c r="AT8" i="18"/>
  <c r="T6" i="18"/>
  <c r="O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S6" i="18"/>
  <c r="R6" i="18"/>
  <c r="Q6" i="18"/>
  <c r="P6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DR2" i="18"/>
  <c r="ES2" i="18" s="1"/>
  <c r="FT2" i="18" s="1"/>
  <c r="DJ2" i="18"/>
  <c r="EK2" i="18" s="1"/>
  <c r="FL2" i="18" s="1"/>
  <c r="DB2" i="18"/>
  <c r="EC2" i="18" s="1"/>
  <c r="FD2" i="18" s="1"/>
  <c r="CT2" i="18"/>
  <c r="DU2" i="18" s="1"/>
  <c r="EV2" i="18" s="1"/>
  <c r="CS2" i="18"/>
  <c r="DT2" i="18" s="1"/>
  <c r="EU2" i="18" s="1"/>
  <c r="FV2" i="18" s="1"/>
  <c r="CR2" i="18"/>
  <c r="DS2" i="18" s="1"/>
  <c r="ET2" i="18" s="1"/>
  <c r="FU2" i="18" s="1"/>
  <c r="CQ2" i="18"/>
  <c r="CP2" i="18"/>
  <c r="DQ2" i="18" s="1"/>
  <c r="ER2" i="18" s="1"/>
  <c r="FS2" i="18" s="1"/>
  <c r="CO2" i="18"/>
  <c r="DP2" i="18" s="1"/>
  <c r="EQ2" i="18" s="1"/>
  <c r="FR2" i="18" s="1"/>
  <c r="CN2" i="18"/>
  <c r="DO2" i="18" s="1"/>
  <c r="EP2" i="18" s="1"/>
  <c r="FQ2" i="18" s="1"/>
  <c r="CM2" i="18"/>
  <c r="DN2" i="18" s="1"/>
  <c r="EO2" i="18" s="1"/>
  <c r="FP2" i="18" s="1"/>
  <c r="CL2" i="18"/>
  <c r="DM2" i="18" s="1"/>
  <c r="EN2" i="18" s="1"/>
  <c r="FO2" i="18" s="1"/>
  <c r="CK2" i="18"/>
  <c r="DL2" i="18" s="1"/>
  <c r="EM2" i="18" s="1"/>
  <c r="FN2" i="18" s="1"/>
  <c r="CJ2" i="18"/>
  <c r="DK2" i="18" s="1"/>
  <c r="EL2" i="18" s="1"/>
  <c r="FM2" i="18" s="1"/>
  <c r="CI2" i="18"/>
  <c r="CH2" i="18"/>
  <c r="DI2" i="18" s="1"/>
  <c r="EJ2" i="18" s="1"/>
  <c r="FK2" i="18" s="1"/>
  <c r="CG2" i="18"/>
  <c r="DH2" i="18" s="1"/>
  <c r="EI2" i="18" s="1"/>
  <c r="FJ2" i="18" s="1"/>
  <c r="CF2" i="18"/>
  <c r="DG2" i="18" s="1"/>
  <c r="EH2" i="18" s="1"/>
  <c r="FI2" i="18" s="1"/>
  <c r="CE2" i="18"/>
  <c r="DF2" i="18" s="1"/>
  <c r="EG2" i="18" s="1"/>
  <c r="FH2" i="18" s="1"/>
  <c r="CD2" i="18"/>
  <c r="DE2" i="18" s="1"/>
  <c r="EF2" i="18" s="1"/>
  <c r="FG2" i="18" s="1"/>
  <c r="CC2" i="18"/>
  <c r="DD2" i="18" s="1"/>
  <c r="EE2" i="18" s="1"/>
  <c r="FF2" i="18" s="1"/>
  <c r="CB2" i="18"/>
  <c r="DC2" i="18" s="1"/>
  <c r="ED2" i="18" s="1"/>
  <c r="FE2" i="18" s="1"/>
  <c r="CA2" i="18"/>
  <c r="BZ2" i="18"/>
  <c r="DA2" i="18" s="1"/>
  <c r="EB2" i="18" s="1"/>
  <c r="FC2" i="18" s="1"/>
  <c r="BY2" i="18"/>
  <c r="CZ2" i="18" s="1"/>
  <c r="EA2" i="18" s="1"/>
  <c r="FB2" i="18" s="1"/>
  <c r="BX2" i="18"/>
  <c r="CY2" i="18" s="1"/>
  <c r="DZ2" i="18" s="1"/>
  <c r="FA2" i="18" s="1"/>
  <c r="BW2" i="18"/>
  <c r="CX2" i="18" s="1"/>
  <c r="DY2" i="18" s="1"/>
  <c r="EZ2" i="18" s="1"/>
  <c r="BV2" i="18"/>
  <c r="CW2" i="18" s="1"/>
  <c r="DX2" i="18" s="1"/>
  <c r="EY2" i="18" s="1"/>
  <c r="BU2" i="18"/>
  <c r="CV2" i="18" s="1"/>
  <c r="DW2" i="18" s="1"/>
  <c r="EX2" i="18" s="1"/>
  <c r="BT2" i="18"/>
  <c r="CU2" i="18" s="1"/>
  <c r="DV2" i="18" s="1"/>
  <c r="EW2" i="18" s="1"/>
  <c r="BS2" i="18"/>
  <c r="F27" i="18"/>
  <c r="E27" i="18"/>
  <c r="D27" i="18"/>
  <c r="F26" i="18"/>
  <c r="E26" i="18"/>
  <c r="D26" i="18"/>
  <c r="F15" i="18"/>
  <c r="E15" i="18"/>
  <c r="D15" i="18"/>
  <c r="F14" i="18"/>
  <c r="E14" i="18"/>
  <c r="D14" i="18"/>
  <c r="F13" i="18"/>
  <c r="E13" i="18"/>
  <c r="D13" i="18"/>
  <c r="F12" i="18"/>
  <c r="E12" i="18"/>
  <c r="D12" i="18"/>
  <c r="F11" i="18"/>
  <c r="E11" i="18"/>
  <c r="D11" i="18"/>
  <c r="C11" i="18"/>
  <c r="B11" i="18"/>
  <c r="A11" i="18"/>
  <c r="F10" i="18"/>
  <c r="E10" i="18"/>
  <c r="D10" i="18"/>
  <c r="F9" i="18"/>
  <c r="E9" i="18"/>
  <c r="D9" i="18"/>
  <c r="F8" i="18"/>
  <c r="E8" i="18"/>
  <c r="D8" i="18"/>
  <c r="F7" i="18"/>
  <c r="E7" i="18"/>
  <c r="D7" i="18"/>
  <c r="C7" i="18"/>
  <c r="B7" i="18"/>
  <c r="A7" i="18"/>
  <c r="F6" i="18"/>
  <c r="E6" i="18"/>
  <c r="D6" i="18"/>
  <c r="F5" i="18"/>
  <c r="E5" i="18"/>
  <c r="D5" i="18"/>
  <c r="C5" i="18"/>
  <c r="B5" i="18"/>
  <c r="A5" i="18"/>
  <c r="F4" i="18"/>
  <c r="E4" i="18"/>
  <c r="D4" i="18"/>
  <c r="C4" i="18"/>
  <c r="B4" i="18"/>
  <c r="A4" i="18"/>
  <c r="F3" i="18"/>
  <c r="E3" i="18"/>
  <c r="D3" i="18"/>
  <c r="C3" i="18"/>
  <c r="B3" i="18"/>
  <c r="A3" i="18"/>
  <c r="C15" i="15" l="1"/>
  <c r="B15" i="15"/>
  <c r="A15" i="15"/>
  <c r="C11" i="15"/>
  <c r="B11" i="15"/>
  <c r="A11" i="15"/>
  <c r="C7" i="15"/>
  <c r="B7" i="15"/>
  <c r="A7" i="15"/>
  <c r="C4" i="15"/>
  <c r="B4" i="15"/>
  <c r="A4" i="15"/>
  <c r="C15" i="17"/>
  <c r="B15" i="17"/>
  <c r="A15" i="17"/>
  <c r="P14" i="14"/>
  <c r="P13" i="14"/>
  <c r="P12" i="14"/>
  <c r="P10" i="14"/>
  <c r="P9" i="14"/>
  <c r="P8" i="14"/>
  <c r="P6" i="14"/>
  <c r="P5" i="14"/>
  <c r="P3" i="14"/>
  <c r="D4" i="11"/>
  <c r="D24" i="11"/>
  <c r="D19" i="11"/>
  <c r="D14" i="11"/>
  <c r="D9" i="11"/>
  <c r="N12" i="11"/>
  <c r="I9" i="11" a="1"/>
  <c r="K9" i="11" s="1"/>
  <c r="I10" i="14" a="1"/>
  <c r="K10" i="14" s="1"/>
  <c r="I9" i="14" a="1"/>
  <c r="J9" i="14" s="1"/>
  <c r="O3" i="11"/>
  <c r="I9" i="11" l="1"/>
  <c r="J9" i="11"/>
  <c r="J10" i="14"/>
  <c r="I10" i="14"/>
  <c r="K9" i="14"/>
  <c r="I9" i="14"/>
  <c r="O8" i="11" l="1"/>
  <c r="O6" i="11"/>
  <c r="F27" i="17" l="1"/>
  <c r="E27" i="17"/>
  <c r="D27" i="17"/>
  <c r="F26" i="17"/>
  <c r="E26" i="17"/>
  <c r="D26" i="17"/>
  <c r="Y17" i="17"/>
  <c r="X17" i="17"/>
  <c r="W17" i="17"/>
  <c r="T17" i="17"/>
  <c r="Y16" i="17"/>
  <c r="X16" i="17"/>
  <c r="W16" i="17"/>
  <c r="T16" i="17"/>
  <c r="Y15" i="17"/>
  <c r="X15" i="17"/>
  <c r="W15" i="17"/>
  <c r="T15" i="17"/>
  <c r="D15" i="17"/>
  <c r="Y14" i="17"/>
  <c r="X14" i="17"/>
  <c r="W14" i="17"/>
  <c r="T14" i="17"/>
  <c r="D14" i="17"/>
  <c r="Y13" i="17"/>
  <c r="X13" i="17"/>
  <c r="W13" i="17"/>
  <c r="T13" i="17"/>
  <c r="D13" i="17"/>
  <c r="D12" i="17"/>
  <c r="D11" i="17"/>
  <c r="D10" i="17"/>
  <c r="D9" i="17"/>
  <c r="D8" i="17"/>
  <c r="D7" i="17"/>
  <c r="D6" i="17"/>
  <c r="D5" i="17"/>
  <c r="D4" i="17"/>
  <c r="D3" i="17"/>
  <c r="AS2" i="17"/>
  <c r="AI2" i="17" s="1"/>
  <c r="AR2" i="17"/>
  <c r="AH2" i="17" s="1"/>
  <c r="AO2" i="17"/>
  <c r="AT2" i="17" s="1"/>
  <c r="AJ2" i="17" s="1"/>
  <c r="AN2" i="17"/>
  <c r="AM2" i="17"/>
  <c r="AL2" i="17"/>
  <c r="AQ2" i="17" s="1"/>
  <c r="AG2" i="17" s="1"/>
  <c r="AK2" i="17"/>
  <c r="AP2" i="17" s="1"/>
  <c r="AF2" i="17" s="1"/>
  <c r="AE2" i="17" l="1"/>
  <c r="AA2" i="17"/>
  <c r="AB2" i="17"/>
  <c r="AC2" i="17"/>
  <c r="AD2" i="17"/>
  <c r="D10" i="11"/>
  <c r="D5" i="11"/>
  <c r="G5" i="11" s="1"/>
  <c r="D6" i="11"/>
  <c r="G6" i="11" s="1"/>
  <c r="G4" i="11"/>
  <c r="G19" i="11"/>
  <c r="G14" i="11"/>
  <c r="G10" i="11"/>
  <c r="G9" i="11"/>
  <c r="F14" i="17"/>
  <c r="F13" i="17"/>
  <c r="F12" i="17"/>
  <c r="F10" i="17"/>
  <c r="F9" i="17"/>
  <c r="F8" i="17"/>
  <c r="F6" i="17"/>
  <c r="F5" i="17"/>
  <c r="G14" i="14"/>
  <c r="A11" i="17" s="1"/>
  <c r="D14" i="14"/>
  <c r="D9" i="14"/>
  <c r="G9" i="14" s="1"/>
  <c r="A7" i="17" s="1"/>
  <c r="D5" i="14"/>
  <c r="G5" i="14" s="1"/>
  <c r="B4" i="17" s="1"/>
  <c r="D6" i="14"/>
  <c r="G6" i="14" s="1"/>
  <c r="C4" i="17" s="1"/>
  <c r="D4" i="14"/>
  <c r="G4" i="14" s="1"/>
  <c r="A4" i="17" s="1"/>
  <c r="D19" i="14"/>
  <c r="G19" i="14" s="1"/>
  <c r="D15" i="14"/>
  <c r="G15" i="14" s="1"/>
  <c r="D16" i="14"/>
  <c r="G16" i="14" s="1"/>
  <c r="D10" i="14"/>
  <c r="G10" i="14" s="1"/>
  <c r="B7" i="17" s="1"/>
  <c r="D11" i="14"/>
  <c r="G11" i="14" s="1"/>
  <c r="C7" i="17" s="1"/>
  <c r="I3" i="11" l="1"/>
  <c r="I4" i="11"/>
  <c r="E4" i="11" a="1"/>
  <c r="I5" i="11"/>
  <c r="I6" i="11"/>
  <c r="I7" i="11"/>
  <c r="O9" i="11"/>
  <c r="P9" i="11"/>
  <c r="O10" i="11"/>
  <c r="P10" i="11"/>
  <c r="D11" i="11"/>
  <c r="O12" i="11"/>
  <c r="P12" i="11"/>
  <c r="O13" i="11"/>
  <c r="P13" i="11"/>
  <c r="O14" i="11"/>
  <c r="P14" i="11"/>
  <c r="D15" i="11"/>
  <c r="G15" i="11" s="1"/>
  <c r="O15" i="11"/>
  <c r="P15" i="11"/>
  <c r="D16" i="11"/>
  <c r="E19" i="11" a="1"/>
  <c r="D20" i="11"/>
  <c r="G20" i="11" s="1"/>
  <c r="D21" i="11"/>
  <c r="G21" i="11" s="1"/>
  <c r="G24" i="11"/>
  <c r="D25" i="11"/>
  <c r="D26" i="11"/>
  <c r="G26" i="11" s="1"/>
  <c r="O12" i="14"/>
  <c r="E12" i="17" s="1"/>
  <c r="E14" i="11" l="1" a="1"/>
  <c r="G16" i="11"/>
  <c r="E9" i="11" a="1"/>
  <c r="F9" i="11" s="1"/>
  <c r="K4" i="11" s="1"/>
  <c r="P4" i="11" s="1"/>
  <c r="G11" i="11"/>
  <c r="E24" i="11" a="1"/>
  <c r="F24" i="11" s="1"/>
  <c r="K7" i="11" s="1"/>
  <c r="P11" i="11" s="1"/>
  <c r="G25" i="11"/>
  <c r="E24" i="11"/>
  <c r="J7" i="11" s="1"/>
  <c r="F4" i="11"/>
  <c r="K3" i="11" s="1"/>
  <c r="P3" i="11" s="1"/>
  <c r="E4" i="11"/>
  <c r="J3" i="11" s="1"/>
  <c r="E14" i="11"/>
  <c r="J5" i="11" s="1"/>
  <c r="N5" i="11" s="1"/>
  <c r="O5" i="11" s="1"/>
  <c r="F14" i="11"/>
  <c r="K5" i="11" s="1"/>
  <c r="P5" i="11" s="1"/>
  <c r="P6" i="11" s="1"/>
  <c r="E19" i="11"/>
  <c r="J6" i="11" s="1"/>
  <c r="N7" i="11" s="1"/>
  <c r="O7" i="11" s="1"/>
  <c r="F19" i="11"/>
  <c r="K6" i="11" s="1"/>
  <c r="P7" i="11" s="1"/>
  <c r="P8" i="11" s="1"/>
  <c r="E9" i="11" l="1"/>
  <c r="J4" i="11" s="1"/>
  <c r="N4" i="11" s="1"/>
  <c r="O4" i="11" s="1"/>
  <c r="O11" i="11"/>
  <c r="N11" i="11"/>
  <c r="N9" i="11"/>
  <c r="N3" i="11"/>
  <c r="N15" i="11"/>
  <c r="N6" i="11"/>
  <c r="N8" i="11"/>
  <c r="N14" i="11"/>
  <c r="N13" i="11" l="1"/>
  <c r="N10" i="11"/>
  <c r="V13" i="15"/>
  <c r="D4" i="15"/>
  <c r="D5" i="15"/>
  <c r="D6" i="15"/>
  <c r="D7" i="15"/>
  <c r="D8" i="15"/>
  <c r="D9" i="15"/>
  <c r="D10" i="15"/>
  <c r="D11" i="15"/>
  <c r="D12" i="15"/>
  <c r="D13" i="15"/>
  <c r="D14" i="15"/>
  <c r="D15" i="15"/>
  <c r="D3" i="15"/>
  <c r="A1" i="14"/>
  <c r="D1" i="19" s="1"/>
  <c r="F27" i="15"/>
  <c r="E27" i="15"/>
  <c r="D27" i="15"/>
  <c r="F26" i="15"/>
  <c r="E26" i="15"/>
  <c r="D26" i="15"/>
  <c r="Z18" i="15"/>
  <c r="Y18" i="15"/>
  <c r="X18" i="15"/>
  <c r="W18" i="15"/>
  <c r="V18" i="15"/>
  <c r="T18" i="15"/>
  <c r="Z17" i="15"/>
  <c r="Y17" i="15"/>
  <c r="X17" i="15"/>
  <c r="W17" i="15"/>
  <c r="V17" i="15"/>
  <c r="T17" i="15"/>
  <c r="Z16" i="15"/>
  <c r="Y16" i="15"/>
  <c r="X16" i="15"/>
  <c r="W16" i="15"/>
  <c r="V16" i="15"/>
  <c r="T16" i="15"/>
  <c r="Z15" i="15"/>
  <c r="Y15" i="15"/>
  <c r="X15" i="15"/>
  <c r="W15" i="15"/>
  <c r="V15" i="15"/>
  <c r="T15" i="15"/>
  <c r="Z14" i="15"/>
  <c r="Y14" i="15"/>
  <c r="X14" i="15"/>
  <c r="W14" i="15"/>
  <c r="V14" i="15"/>
  <c r="T14" i="15"/>
  <c r="Z13" i="15"/>
  <c r="Y13" i="15"/>
  <c r="X13" i="15"/>
  <c r="W13" i="15"/>
  <c r="T13" i="15"/>
  <c r="AO2" i="15"/>
  <c r="AT2" i="15" s="1"/>
  <c r="AJ2" i="15" s="1"/>
  <c r="AN2" i="15"/>
  <c r="AS2" i="15" s="1"/>
  <c r="AI2" i="15" s="1"/>
  <c r="AM2" i="15"/>
  <c r="AR2" i="15" s="1"/>
  <c r="AH2" i="15" s="1"/>
  <c r="AL2" i="15"/>
  <c r="AQ2" i="15" s="1"/>
  <c r="AG2" i="15" s="1"/>
  <c r="AK2" i="15"/>
  <c r="AP2" i="15" s="1"/>
  <c r="AF2" i="15" s="1"/>
  <c r="A1" i="11"/>
  <c r="D1" i="20" s="1"/>
  <c r="D1" i="10" l="1"/>
  <c r="D1" i="18"/>
  <c r="D1" i="15"/>
  <c r="D1" i="17"/>
  <c r="AC2" i="15"/>
  <c r="AD2" i="15"/>
  <c r="AB2" i="15"/>
  <c r="AE2" i="15"/>
  <c r="AA2" i="15"/>
  <c r="B3" i="10"/>
  <c r="Y16" i="10"/>
  <c r="Y17" i="10"/>
  <c r="V17" i="10"/>
  <c r="W16" i="10"/>
  <c r="V16" i="10"/>
  <c r="V15" i="10"/>
  <c r="Z18" i="10"/>
  <c r="A3" i="10"/>
  <c r="T14" i="10"/>
  <c r="T15" i="10"/>
  <c r="T16" i="10"/>
  <c r="T17" i="10"/>
  <c r="T18" i="10"/>
  <c r="T13" i="10"/>
  <c r="Y18" i="10"/>
  <c r="X18" i="10"/>
  <c r="W18" i="10"/>
  <c r="V18" i="10"/>
  <c r="Z17" i="10"/>
  <c r="X17" i="10"/>
  <c r="W17" i="10"/>
  <c r="Z16" i="10"/>
  <c r="X16" i="10"/>
  <c r="Z15" i="10"/>
  <c r="Y15" i="10"/>
  <c r="X15" i="10"/>
  <c r="W15" i="10"/>
  <c r="Z14" i="10"/>
  <c r="Y14" i="10"/>
  <c r="X14" i="10"/>
  <c r="W14" i="10"/>
  <c r="V14" i="10"/>
  <c r="Z13" i="10"/>
  <c r="Y13" i="10"/>
  <c r="X13" i="10"/>
  <c r="W13" i="10"/>
  <c r="V13" i="10"/>
  <c r="C11" i="10"/>
  <c r="B11" i="10"/>
  <c r="A11" i="10"/>
  <c r="C7" i="10"/>
  <c r="B7" i="10"/>
  <c r="A7" i="10"/>
  <c r="C5" i="10"/>
  <c r="B5" i="10"/>
  <c r="A5" i="10"/>
  <c r="C4" i="10"/>
  <c r="B4" i="10"/>
  <c r="A4" i="10"/>
  <c r="C3" i="10"/>
  <c r="O5" i="14"/>
  <c r="D21" i="14"/>
  <c r="G21" i="14" s="1"/>
  <c r="D20" i="14"/>
  <c r="G20" i="14" s="1"/>
  <c r="F14" i="15"/>
  <c r="O14" i="14"/>
  <c r="F13" i="15"/>
  <c r="O13" i="14"/>
  <c r="F12" i="15"/>
  <c r="E12" i="15"/>
  <c r="F10" i="15"/>
  <c r="O10" i="14"/>
  <c r="F9" i="15"/>
  <c r="O9" i="14"/>
  <c r="E9" i="14" a="1"/>
  <c r="F9" i="14" s="1"/>
  <c r="K4" i="14" s="1"/>
  <c r="P7" i="14" s="1"/>
  <c r="F7" i="17" s="1"/>
  <c r="F8" i="15"/>
  <c r="O8" i="14"/>
  <c r="O6" i="14"/>
  <c r="I6" i="14"/>
  <c r="I5" i="14"/>
  <c r="I4" i="14"/>
  <c r="O3" i="14"/>
  <c r="I3" i="14"/>
  <c r="F27" i="10"/>
  <c r="E27" i="10"/>
  <c r="D27" i="10"/>
  <c r="F26" i="10"/>
  <c r="E26" i="10"/>
  <c r="D26" i="10"/>
  <c r="F13" i="10"/>
  <c r="D14" i="10"/>
  <c r="D15" i="10"/>
  <c r="D11" i="10"/>
  <c r="D12" i="10"/>
  <c r="D13" i="10"/>
  <c r="D4" i="10"/>
  <c r="D5" i="10"/>
  <c r="D6" i="10"/>
  <c r="D7" i="10"/>
  <c r="D8" i="10"/>
  <c r="D9" i="10"/>
  <c r="D10" i="10"/>
  <c r="D3" i="10"/>
  <c r="F15" i="10"/>
  <c r="E15" i="10"/>
  <c r="F14" i="10"/>
  <c r="E14" i="10"/>
  <c r="E13" i="10"/>
  <c r="F12" i="10"/>
  <c r="E12" i="10"/>
  <c r="F10" i="10"/>
  <c r="E10" i="10"/>
  <c r="F9" i="10"/>
  <c r="E9" i="10"/>
  <c r="E8" i="10"/>
  <c r="E6" i="10"/>
  <c r="AO2" i="10"/>
  <c r="AT2" i="10" s="1"/>
  <c r="AJ2" i="10" s="1"/>
  <c r="AN2" i="10"/>
  <c r="AS2" i="10" s="1"/>
  <c r="AI2" i="10" s="1"/>
  <c r="AM2" i="10"/>
  <c r="AR2" i="10" s="1"/>
  <c r="AH2" i="10" s="1"/>
  <c r="AL2" i="10"/>
  <c r="AQ2" i="10" s="1"/>
  <c r="AG2" i="10" s="1"/>
  <c r="AK2" i="10"/>
  <c r="AP2" i="10" s="1"/>
  <c r="AF2" i="10" s="1"/>
  <c r="B11" i="17" l="1"/>
  <c r="C11" i="17"/>
  <c r="E14" i="15"/>
  <c r="E14" i="17"/>
  <c r="E10" i="15"/>
  <c r="E10" i="17"/>
  <c r="E9" i="15"/>
  <c r="E9" i="17"/>
  <c r="E5" i="15"/>
  <c r="E5" i="17"/>
  <c r="E6" i="15"/>
  <c r="E6" i="17"/>
  <c r="E8" i="15"/>
  <c r="E8" i="17"/>
  <c r="E13" i="15"/>
  <c r="E13" i="17"/>
  <c r="E3" i="15"/>
  <c r="E3" i="17"/>
  <c r="F7" i="15"/>
  <c r="O10" i="10"/>
  <c r="Q10" i="15"/>
  <c r="E14" i="14" a="1"/>
  <c r="E14" i="14" s="1"/>
  <c r="J5" i="14" s="1"/>
  <c r="E4" i="14" a="1"/>
  <c r="E4" i="14" s="1"/>
  <c r="J3" i="14" s="1"/>
  <c r="E19" i="14" a="1"/>
  <c r="F19" i="14" s="1"/>
  <c r="K6" i="14" s="1"/>
  <c r="P15" i="14" s="1"/>
  <c r="F15" i="17" s="1"/>
  <c r="Q10" i="10"/>
  <c r="E9" i="14"/>
  <c r="J4" i="14" s="1"/>
  <c r="F8" i="10"/>
  <c r="F3" i="10"/>
  <c r="F7" i="10"/>
  <c r="R10" i="10"/>
  <c r="S10" i="10"/>
  <c r="P10" i="10"/>
  <c r="F4" i="10"/>
  <c r="F11" i="10"/>
  <c r="AB2" i="10"/>
  <c r="AC2" i="10"/>
  <c r="AD2" i="10"/>
  <c r="AE2" i="10"/>
  <c r="AA2" i="10"/>
  <c r="R50" i="15" l="1"/>
  <c r="O33" i="15"/>
  <c r="Q42" i="15"/>
  <c r="Q24" i="15"/>
  <c r="P10" i="15"/>
  <c r="O35" i="15"/>
  <c r="S26" i="15"/>
  <c r="R26" i="15"/>
  <c r="Q26" i="15"/>
  <c r="S35" i="15"/>
  <c r="P26" i="15"/>
  <c r="R35" i="15"/>
  <c r="O26" i="15"/>
  <c r="Q35" i="15"/>
  <c r="P35" i="15"/>
  <c r="O10" i="15"/>
  <c r="R10" i="15"/>
  <c r="R6" i="17"/>
  <c r="P6" i="17"/>
  <c r="Q6" i="17"/>
  <c r="S10" i="15"/>
  <c r="R7" i="17"/>
  <c r="P7" i="17"/>
  <c r="Q7" i="17"/>
  <c r="Q9" i="17"/>
  <c r="R9" i="17"/>
  <c r="P9" i="17"/>
  <c r="F15" i="15"/>
  <c r="F5" i="15"/>
  <c r="P33" i="15" s="1"/>
  <c r="N3" i="14"/>
  <c r="F6" i="15"/>
  <c r="F5" i="10"/>
  <c r="F14" i="14"/>
  <c r="K5" i="14" s="1"/>
  <c r="P11" i="14" s="1"/>
  <c r="F11" i="17" s="1"/>
  <c r="F4" i="14"/>
  <c r="K3" i="14" s="1"/>
  <c r="P4" i="14" s="1"/>
  <c r="F4" i="17" s="1"/>
  <c r="E19" i="14"/>
  <c r="J6" i="14" s="1"/>
  <c r="N15" i="14" s="1"/>
  <c r="O15" i="14" s="1"/>
  <c r="N11" i="14"/>
  <c r="O11" i="14" s="1"/>
  <c r="N7" i="14"/>
  <c r="O7" i="14" s="1"/>
  <c r="N10" i="14"/>
  <c r="N8" i="14"/>
  <c r="N9" i="14"/>
  <c r="N4" i="14"/>
  <c r="O4" i="14" s="1"/>
  <c r="E7" i="10"/>
  <c r="O9" i="10" s="1"/>
  <c r="F6" i="10"/>
  <c r="E4" i="10"/>
  <c r="R24" i="15" l="1"/>
  <c r="P24" i="15"/>
  <c r="R42" i="15"/>
  <c r="R33" i="15"/>
  <c r="S24" i="15"/>
  <c r="Q33" i="15"/>
  <c r="P42" i="15"/>
  <c r="P50" i="15"/>
  <c r="O24" i="15"/>
  <c r="Q50" i="15"/>
  <c r="S33" i="15"/>
  <c r="F3" i="17"/>
  <c r="F3" i="15"/>
  <c r="N13" i="14"/>
  <c r="E7" i="15"/>
  <c r="E7" i="17"/>
  <c r="E11" i="15"/>
  <c r="E11" i="17"/>
  <c r="E15" i="15"/>
  <c r="E15" i="17"/>
  <c r="E4" i="15"/>
  <c r="E4" i="17"/>
  <c r="F4" i="15"/>
  <c r="F11" i="15"/>
  <c r="S8" i="15"/>
  <c r="P8" i="15"/>
  <c r="O8" i="15"/>
  <c r="R8" i="15"/>
  <c r="Q8" i="15"/>
  <c r="S7" i="10"/>
  <c r="O7" i="10"/>
  <c r="N12" i="14"/>
  <c r="N6" i="14"/>
  <c r="N14" i="14"/>
  <c r="N5" i="14"/>
  <c r="R9" i="15"/>
  <c r="Q9" i="15"/>
  <c r="S9" i="15"/>
  <c r="P9" i="15"/>
  <c r="O9" i="15"/>
  <c r="S9" i="10"/>
  <c r="R9" i="10"/>
  <c r="P7" i="10"/>
  <c r="Q7" i="10"/>
  <c r="R7" i="10"/>
  <c r="E5" i="10"/>
  <c r="S8" i="10" s="1"/>
  <c r="P9" i="10"/>
  <c r="Q9" i="10"/>
  <c r="E11" i="10"/>
  <c r="R36" i="15" l="1"/>
  <c r="O27" i="15"/>
  <c r="Q36" i="15"/>
  <c r="P36" i="15"/>
  <c r="O36" i="15"/>
  <c r="S27" i="15"/>
  <c r="R27" i="15"/>
  <c r="Q27" i="15"/>
  <c r="S36" i="15"/>
  <c r="P27" i="15"/>
  <c r="R25" i="15"/>
  <c r="S34" i="15"/>
  <c r="Q25" i="15"/>
  <c r="R43" i="15"/>
  <c r="R34" i="15"/>
  <c r="P25" i="15"/>
  <c r="Q43" i="15"/>
  <c r="Q34" i="15"/>
  <c r="O25" i="15"/>
  <c r="P43" i="15"/>
  <c r="P34" i="15"/>
  <c r="O34" i="15"/>
  <c r="S25" i="15"/>
  <c r="Q22" i="15"/>
  <c r="P40" i="15"/>
  <c r="P48" i="15"/>
  <c r="O22" i="15"/>
  <c r="Q31" i="15"/>
  <c r="P22" i="15"/>
  <c r="S22" i="15"/>
  <c r="O31" i="15"/>
  <c r="P31" i="15"/>
  <c r="R48" i="15"/>
  <c r="Q48" i="15"/>
  <c r="R31" i="15"/>
  <c r="R40" i="15"/>
  <c r="R22" i="15"/>
  <c r="S31" i="15"/>
  <c r="Q40" i="15"/>
  <c r="R41" i="15"/>
  <c r="S23" i="15"/>
  <c r="Q41" i="15"/>
  <c r="R23" i="15"/>
  <c r="P41" i="15"/>
  <c r="Q23" i="15"/>
  <c r="S32" i="15"/>
  <c r="P23" i="15"/>
  <c r="R49" i="15"/>
  <c r="R32" i="15"/>
  <c r="O23" i="15"/>
  <c r="Q49" i="15"/>
  <c r="Q32" i="15"/>
  <c r="P49" i="15"/>
  <c r="P32" i="15"/>
  <c r="O32" i="15"/>
  <c r="Q6" i="15"/>
  <c r="O6" i="15"/>
  <c r="R6" i="15"/>
  <c r="P6" i="15"/>
  <c r="S6" i="15"/>
  <c r="R10" i="17"/>
  <c r="P10" i="17"/>
  <c r="Q10" i="17"/>
  <c r="P8" i="17"/>
  <c r="R8" i="17"/>
  <c r="Q8" i="17"/>
  <c r="Q7" i="15"/>
  <c r="P7" i="15"/>
  <c r="S7" i="15"/>
  <c r="O7" i="15"/>
  <c r="R7" i="15"/>
  <c r="S11" i="15"/>
  <c r="R11" i="15"/>
  <c r="P11" i="15"/>
  <c r="O11" i="15"/>
  <c r="Q11" i="15"/>
  <c r="O8" i="10"/>
  <c r="R8" i="10"/>
  <c r="P8" i="10"/>
  <c r="Q8" i="10"/>
  <c r="E3" i="10"/>
  <c r="O6" i="10" s="1"/>
  <c r="Q11" i="10"/>
  <c r="S11" i="10"/>
  <c r="O11" i="10"/>
  <c r="P11" i="10"/>
  <c r="R11" i="10"/>
  <c r="Q6" i="10" l="1"/>
  <c r="S6" i="10"/>
  <c r="P6" i="10"/>
  <c r="R6" i="10"/>
</calcChain>
</file>

<file path=xl/sharedStrings.xml><?xml version="1.0" encoding="utf-8"?>
<sst xmlns="http://schemas.openxmlformats.org/spreadsheetml/2006/main" count="252" uniqueCount="72">
  <si>
    <t>NQ</t>
  </si>
  <si>
    <t>Temp</t>
  </si>
  <si>
    <t>PCB</t>
  </si>
  <si>
    <t>Term</t>
  </si>
  <si>
    <t>P_Pi</t>
  </si>
  <si>
    <t>Heat Power</t>
  </si>
  <si>
    <t>CoefficientCoolant</t>
  </si>
  <si>
    <t>Net Qpow</t>
  </si>
  <si>
    <t>Transistor therm power</t>
  </si>
  <si>
    <t>Terminator thermal power</t>
  </si>
  <si>
    <t>Pulse power correction factor</t>
  </si>
  <si>
    <t>LENR</t>
  </si>
  <si>
    <t>b</t>
  </si>
  <si>
    <t>COP</t>
  </si>
  <si>
    <t>\ISOPERIBOLIC2_DATA\2016-06-22_Half_H\IPB2 tests_NO-CORE-THERMAL_STUDIES_ROH_6-22-16.ods</t>
  </si>
  <si>
    <t>Q Pulse Length</t>
  </si>
  <si>
    <t>1-L_Trans/P_Pi</t>
  </si>
  <si>
    <t>P-Pi</t>
  </si>
  <si>
    <t>He 8/20/2016 : 8/22/2016)</t>
  </si>
  <si>
    <t>\ISOPERIBOLIC2_DATA\2016-08-20-CORE_28_DC_Heater\ISOIPB2_Core_28b-New-core_He_150C-400C_day-01.csv : 03.csv</t>
  </si>
  <si>
    <t>CoreQPow</t>
  </si>
  <si>
    <t>Data</t>
  </si>
  <si>
    <t>\ISOPERIBOLIC_DATA\2016-09-30-CRIO-v171_CORE_29b\IPB1_Core_29b-DC_Qkcal_He-150C-400C_10-02-16_day-01.csv-02.csv</t>
  </si>
  <si>
    <t>HP</t>
  </si>
  <si>
    <t>qSupplyW</t>
  </si>
  <si>
    <t>deltaQ</t>
  </si>
  <si>
    <t>M</t>
  </si>
  <si>
    <t>Temp/100</t>
  </si>
  <si>
    <t>B</t>
  </si>
  <si>
    <t>temp/100</t>
  </si>
  <si>
    <t>M(polynomial)</t>
  </si>
  <si>
    <t>x2</t>
  </si>
  <si>
    <t>x</t>
  </si>
  <si>
    <t>He (10/04/2016)</t>
  </si>
  <si>
    <t>M(Forecast)</t>
  </si>
  <si>
    <t>/ISOPERIBOLIC2_DATA/2016-08-20-CORE_28_DC_Heater/IPB2_Core_28b-DC_Qk_CAL_H2_200C-600C_day-01.csv : 02.csv</t>
  </si>
  <si>
    <t>B(polynomial)</t>
  </si>
  <si>
    <t>coreQPow/deltaHP</t>
  </si>
  <si>
    <t>DCCorePower</t>
  </si>
  <si>
    <t>deltaHP</t>
  </si>
  <si>
    <t>DCCorePower/deltaHP</t>
  </si>
  <si>
    <t>\SRI-IPB2\2016-09-30_SRI_v171-core27b\SRI-IPB2_H2-250-400C_10-05-16_day-01.csv:02.csv</t>
  </si>
  <si>
    <t>H2 10/05/2016 : 10/06/2016</t>
  </si>
  <si>
    <t>He (10/07/2016)</t>
  </si>
  <si>
    <t>\ISOPERIBOLIC_DATA\2016-09-30-CRIO-v171_CORE_29b\IPB1_CoreQ_Pow_cal_day-01.csv</t>
  </si>
  <si>
    <t>coreQPow/(deltaHP)</t>
  </si>
  <si>
    <t>\ISOPERIBOLIC_DATA\2016-09-30-CRIO-v171_CORE_29b\IPB1_Core_29b-Helium-150C-400C_10-04-16_day-01.csv : 02.csv</t>
  </si>
  <si>
    <t>\ISOPERIBOLIC2_DATA\2016-08-20-CORE_28_DC_Heater\ISOIPB2_Core_28b-New-core_H2_150C-400C_day-01.csv : 03.csv</t>
  </si>
  <si>
    <t>H2 (9/02/2016-9/05/2016)</t>
  </si>
  <si>
    <t>\ISOPERIBOLIC2_DATA\2016-08-20-CORE_28_DC_Heater\IPB2_Core_28b-_H2_150C-400C_DEBUG_NEW_SW_day-01.csv : 04.csv</t>
  </si>
  <si>
    <t>H2 (9/5/2016-9/6/2016)</t>
  </si>
  <si>
    <t>\ISOPERIBOLIC2_DATA\2016-09-05_Crio_V164_core28b\IPB2_Core_28b-_H2_150C-400C_CRIO_V164_Run2_day-01.csv : 02.csv</t>
  </si>
  <si>
    <t>H2 (9/7/2016-9/8/2016)</t>
  </si>
  <si>
    <t>\ISOPERIBOLIC2_DATA\2016-09-07_Crio_V165_core28b\IPB2_Core_28b-_H2_150C-400C__Run1_day-01.csv : 02.csv</t>
  </si>
  <si>
    <t>H2 (8/22/2016-8/24/2016)</t>
  </si>
  <si>
    <t>H2 (9/9/2016 crio-v166-core 27b)</t>
  </si>
  <si>
    <t>\ISOPERIBOLIC2_DATA\2016-09-09_CRIO_v166-core27b\IPB2_Core_27b-_H2_600c-300C_2probetest1_EDITED.csv</t>
  </si>
  <si>
    <t>H2 (9/16/2016-9/18/2016)</t>
  </si>
  <si>
    <t>\ISOPERIBOLIC2_DATA\2016-09-09_CRIO_v167-core27b\IPB2_Core_27b-_H2-D2_150C-400C_RUN1_9-16-16_day-01.csv  : 03.csv</t>
  </si>
  <si>
    <t>H2 (9/24/2016-9/25/2016)</t>
  </si>
  <si>
    <t>\ISOPERIBOLIC2_DATA\2016-09-24_CRIO_v169-core27b\IPB2_Core_27b-_H2-250-400C__9-24-16_day-01.csv : 02.csv</t>
  </si>
  <si>
    <t>He (8/20/2016)</t>
  </si>
  <si>
    <t>\ISOPERIBOLIC_DATA\2016-08-20-CORE_26b\IPB1_Core_26b-New-core_He_150C-400C_day-01.csv : 03.csv</t>
  </si>
  <si>
    <t>\ISOPERIBOLIC_DATA\2016-08-20-CORE_26b\IPB1_Core_26b-New-core_H2_150C-400C_day-01.csv : 03.csv</t>
  </si>
  <si>
    <t>H2D2 (8/30/2016-8/31/2016)</t>
  </si>
  <si>
    <t>\ISOPERIBOLIC_DATA\2016-08-20-CORE_26b\IPB1_Core_26b-H2-D2_150C-400C_day-01.csv : 03.csv</t>
  </si>
  <si>
    <t>H2 (9/25/2016-9/26/2016)</t>
  </si>
  <si>
    <t>\ISOPERIBOLIC_DATA\2016-09-24-CRIO-v169_CORE_26b\IPB1_Core_26b-_H2-250-400C__9-24-16_day-01.csv : 02.csv</t>
  </si>
  <si>
    <t>Qpow-coreQPow-(1+deltaT)*TermHS-(1+deltaP)PCBHS</t>
  </si>
  <si>
    <t>delta</t>
  </si>
  <si>
    <t>offset</t>
  </si>
  <si>
    <t>Jacket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</si>
</sst>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13" x14ac:knownFonts="1">
    <font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Garamond"/>
      <family val="1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B0F0"/>
      <name val="Calibri"/>
      <family val="2"/>
    </font>
    <font>
      <sz val="11"/>
      <color rgb="FFC00000"/>
      <name val="Calibri"/>
      <family val="2"/>
    </font>
    <font>
      <b/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</borders>
  <cellStyleXfs count="3">
    <xf numFmtId="0" fontId="0" fillId="0" borderId="0"/>
    <xf numFmtId="0" fontId="6" fillId="0" borderId="0"/>
    <xf numFmtId="0" fontId="11" fillId="0" borderId="0"/>
  </cellStyleXfs>
  <cellXfs count="130">
    <xf numFmtId="0" fontId="0" fillId="0" borderId="0" xfId="0"/>
    <xf numFmtId="0" fontId="0" fillId="0" borderId="0" xfId="0" applyFont="1" applyFill="1"/>
    <xf numFmtId="0" fontId="1" fillId="0" borderId="0" xfId="0" applyFont="1" applyFill="1"/>
    <xf numFmtId="2" fontId="0" fillId="0" borderId="0" xfId="0" applyNumberFormat="1" applyFont="1" applyFill="1"/>
    <xf numFmtId="2" fontId="0" fillId="0" borderId="0" xfId="0" applyNumberFormat="1"/>
    <xf numFmtId="0" fontId="0" fillId="0" borderId="0" xfId="0" applyFont="1" applyFill="1" applyAlignment="1"/>
    <xf numFmtId="0" fontId="4" fillId="0" borderId="0" xfId="0" applyFont="1"/>
    <xf numFmtId="2" fontId="0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0" fontId="5" fillId="0" borderId="0" xfId="0" applyFont="1" applyFill="1" applyAlignment="1">
      <alignment wrapText="1"/>
    </xf>
    <xf numFmtId="2" fontId="0" fillId="0" borderId="0" xfId="0" applyNumberFormat="1" applyFill="1" applyAlignment="1">
      <alignment horizontal="center"/>
    </xf>
    <xf numFmtId="0" fontId="2" fillId="0" borderId="1" xfId="0" applyFont="1" applyFill="1" applyBorder="1" applyAlignment="1">
      <alignment wrapText="1"/>
    </xf>
    <xf numFmtId="2" fontId="0" fillId="0" borderId="1" xfId="0" applyNumberFormat="1" applyFont="1" applyFill="1" applyBorder="1" applyAlignment="1"/>
    <xf numFmtId="0" fontId="0" fillId="0" borderId="1" xfId="0" applyFont="1" applyFill="1" applyBorder="1" applyAlignment="1"/>
    <xf numFmtId="164" fontId="0" fillId="0" borderId="1" xfId="0" applyNumberFormat="1" applyFont="1" applyFill="1" applyBorder="1" applyAlignment="1"/>
    <xf numFmtId="0" fontId="0" fillId="0" borderId="1" xfId="0" applyFont="1" applyFill="1" applyBorder="1"/>
    <xf numFmtId="0" fontId="1" fillId="0" borderId="1" xfId="0" applyFont="1" applyFill="1" applyBorder="1"/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2" fontId="2" fillId="0" borderId="0" xfId="0" applyNumberFormat="1" applyFont="1" applyFill="1"/>
    <xf numFmtId="2" fontId="0" fillId="0" borderId="0" xfId="0" applyNumberFormat="1" applyFill="1"/>
    <xf numFmtId="0" fontId="0" fillId="0" borderId="0" xfId="0" applyFont="1" applyFill="1" applyAlignment="1">
      <alignment horizontal="center"/>
    </xf>
    <xf numFmtId="1" fontId="7" fillId="0" borderId="0" xfId="1" applyNumberFormat="1" applyFont="1" applyFill="1"/>
    <xf numFmtId="2" fontId="6" fillId="0" borderId="0" xfId="1" applyNumberFormat="1"/>
    <xf numFmtId="0" fontId="6" fillId="0" borderId="0" xfId="1"/>
    <xf numFmtId="1" fontId="6" fillId="0" borderId="0" xfId="1" applyNumberFormat="1"/>
    <xf numFmtId="0" fontId="6" fillId="0" borderId="0" xfId="1" applyFont="1"/>
    <xf numFmtId="1" fontId="6" fillId="2" borderId="0" xfId="1" applyNumberFormat="1" applyFill="1"/>
    <xf numFmtId="2" fontId="6" fillId="0" borderId="0" xfId="1" applyNumberFormat="1" applyFill="1"/>
    <xf numFmtId="2" fontId="6" fillId="0" borderId="0" xfId="1" applyNumberFormat="1" applyAlignment="1">
      <alignment horizontal="center"/>
    </xf>
    <xf numFmtId="0" fontId="0" fillId="0" borderId="0" xfId="0" applyFill="1" applyBorder="1"/>
    <xf numFmtId="0" fontId="0" fillId="0" borderId="2" xfId="0" applyFont="1" applyFill="1" applyBorder="1"/>
    <xf numFmtId="2" fontId="0" fillId="0" borderId="0" xfId="0" applyNumberFormat="1" applyFont="1" applyFill="1" applyBorder="1"/>
    <xf numFmtId="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2" xfId="0" applyFont="1" applyFill="1" applyBorder="1" applyAlignment="1">
      <alignment horizontal="center"/>
    </xf>
    <xf numFmtId="2" fontId="0" fillId="0" borderId="2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wrapText="1"/>
    </xf>
    <xf numFmtId="0" fontId="3" fillId="0" borderId="0" xfId="0" applyFont="1" applyFill="1" applyAlignment="1"/>
    <xf numFmtId="0" fontId="3" fillId="0" borderId="2" xfId="0" applyFont="1" applyFill="1" applyBorder="1" applyAlignment="1"/>
    <xf numFmtId="0" fontId="0" fillId="0" borderId="0" xfId="0" applyFill="1"/>
    <xf numFmtId="0" fontId="0" fillId="0" borderId="1" xfId="0" applyFill="1" applyBorder="1"/>
    <xf numFmtId="1" fontId="0" fillId="0" borderId="0" xfId="0" applyNumberFormat="1"/>
    <xf numFmtId="0" fontId="6" fillId="0" borderId="0" xfId="1" applyFont="1" applyFill="1"/>
    <xf numFmtId="165" fontId="8" fillId="0" borderId="0" xfId="1" applyNumberFormat="1" applyFont="1" applyFill="1"/>
    <xf numFmtId="0" fontId="0" fillId="0" borderId="0" xfId="0" applyAlignment="1">
      <alignment horizontal="right"/>
    </xf>
    <xf numFmtId="0" fontId="0" fillId="3" borderId="0" xfId="0" applyFill="1"/>
    <xf numFmtId="0" fontId="0" fillId="0" borderId="0" xfId="0" applyFont="1" applyFill="1" applyAlignment="1">
      <alignment horizontal="left"/>
    </xf>
    <xf numFmtId="1" fontId="0" fillId="0" borderId="0" xfId="0" applyNumberFormat="1" applyFont="1" applyFill="1"/>
    <xf numFmtId="1" fontId="10" fillId="0" borderId="0" xfId="0" applyNumberFormat="1" applyFont="1" applyFill="1"/>
    <xf numFmtId="2" fontId="10" fillId="0" borderId="0" xfId="0" applyNumberFormat="1" applyFont="1" applyFill="1"/>
    <xf numFmtId="1" fontId="0" fillId="0" borderId="1" xfId="0" applyNumberFormat="1" applyFont="1" applyFill="1" applyBorder="1"/>
    <xf numFmtId="2" fontId="0" fillId="2" borderId="1" xfId="0" applyNumberFormat="1" applyFont="1" applyFill="1" applyBorder="1" applyAlignment="1"/>
    <xf numFmtId="2" fontId="6" fillId="4" borderId="0" xfId="1" applyNumberFormat="1" applyFont="1" applyFill="1"/>
    <xf numFmtId="2" fontId="6" fillId="5" borderId="0" xfId="1" applyNumberFormat="1" applyFont="1" applyFill="1"/>
    <xf numFmtId="2" fontId="5" fillId="4" borderId="0" xfId="0" applyNumberFormat="1" applyFont="1" applyFill="1" applyBorder="1" applyAlignment="1"/>
    <xf numFmtId="0" fontId="5" fillId="4" borderId="0" xfId="0" applyFont="1" applyFill="1" applyBorder="1" applyAlignment="1">
      <alignment wrapText="1"/>
    </xf>
    <xf numFmtId="0" fontId="5" fillId="4" borderId="2" xfId="0" applyFont="1" applyFill="1" applyBorder="1" applyAlignment="1">
      <alignment wrapText="1"/>
    </xf>
    <xf numFmtId="0" fontId="0" fillId="4" borderId="0" xfId="0" applyFont="1" applyFill="1" applyBorder="1"/>
    <xf numFmtId="2" fontId="0" fillId="4" borderId="0" xfId="0" applyNumberFormat="1" applyFont="1" applyFill="1" applyBorder="1"/>
    <xf numFmtId="2" fontId="0" fillId="4" borderId="2" xfId="0" applyNumberFormat="1" applyFont="1" applyFill="1" applyBorder="1"/>
    <xf numFmtId="0" fontId="0" fillId="4" borderId="2" xfId="0" applyFont="1" applyFill="1" applyBorder="1"/>
    <xf numFmtId="2" fontId="5" fillId="6" borderId="0" xfId="0" applyNumberFormat="1" applyFont="1" applyFill="1" applyBorder="1" applyAlignment="1"/>
    <xf numFmtId="0" fontId="5" fillId="6" borderId="0" xfId="0" applyFont="1" applyFill="1" applyBorder="1" applyAlignment="1">
      <alignment wrapText="1"/>
    </xf>
    <xf numFmtId="0" fontId="5" fillId="6" borderId="2" xfId="0" applyFont="1" applyFill="1" applyBorder="1" applyAlignment="1">
      <alignment wrapText="1"/>
    </xf>
    <xf numFmtId="0" fontId="0" fillId="6" borderId="0" xfId="0" applyFont="1" applyFill="1" applyBorder="1"/>
    <xf numFmtId="0" fontId="0" fillId="6" borderId="2" xfId="0" applyFont="1" applyFill="1" applyBorder="1"/>
    <xf numFmtId="2" fontId="0" fillId="6" borderId="0" xfId="0" applyNumberFormat="1" applyFont="1" applyFill="1" applyBorder="1"/>
    <xf numFmtId="2" fontId="0" fillId="6" borderId="2" xfId="0" applyNumberFormat="1" applyFont="1" applyFill="1" applyBorder="1"/>
    <xf numFmtId="0" fontId="0" fillId="0" borderId="0" xfId="0" applyFont="1" applyFill="1" applyAlignment="1">
      <alignment horizontal="center"/>
    </xf>
    <xf numFmtId="0" fontId="3" fillId="0" borderId="0" xfId="0" applyFont="1"/>
    <xf numFmtId="0" fontId="0" fillId="0" borderId="0" xfId="0" applyFont="1" applyFill="1" applyAlignment="1">
      <alignment horizontal="center"/>
    </xf>
    <xf numFmtId="2" fontId="0" fillId="3" borderId="0" xfId="0" applyNumberFormat="1" applyFill="1"/>
    <xf numFmtId="2" fontId="0" fillId="2" borderId="0" xfId="0" applyNumberFormat="1" applyFill="1"/>
    <xf numFmtId="2" fontId="5" fillId="2" borderId="0" xfId="0" applyNumberFormat="1" applyFont="1" applyFill="1"/>
    <xf numFmtId="0" fontId="2" fillId="0" borderId="0" xfId="0" applyFont="1" applyFill="1" applyBorder="1" applyAlignment="1">
      <alignment wrapText="1"/>
    </xf>
    <xf numFmtId="0" fontId="0" fillId="0" borderId="0" xfId="0" applyFont="1" applyFill="1" applyBorder="1" applyAlignment="1"/>
    <xf numFmtId="0" fontId="0" fillId="0" borderId="0" xfId="0" applyBorder="1" applyAlignment="1">
      <alignment horizontal="center" wrapText="1"/>
    </xf>
    <xf numFmtId="2" fontId="0" fillId="0" borderId="0" xfId="0" applyNumberFormat="1" applyFont="1" applyFill="1" applyBorder="1" applyAlignment="1"/>
    <xf numFmtId="164" fontId="0" fillId="0" borderId="0" xfId="0" applyNumberFormat="1" applyFont="1" applyFill="1" applyBorder="1" applyAlignment="1"/>
    <xf numFmtId="0" fontId="0" fillId="2" borderId="0" xfId="0" applyFill="1"/>
    <xf numFmtId="0" fontId="3" fillId="7" borderId="0" xfId="0" applyFont="1" applyFill="1" applyAlignment="1"/>
    <xf numFmtId="0" fontId="0" fillId="7" borderId="0" xfId="0" applyFont="1" applyFill="1" applyAlignment="1"/>
    <xf numFmtId="0" fontId="0" fillId="0" borderId="1" xfId="0" applyFont="1" applyFill="1" applyBorder="1" applyAlignment="1">
      <alignment horizontal="left"/>
    </xf>
    <xf numFmtId="0" fontId="12" fillId="3" borderId="0" xfId="0" applyFont="1" applyFill="1" applyBorder="1" applyAlignment="1">
      <alignment wrapText="1"/>
    </xf>
    <xf numFmtId="2" fontId="0" fillId="3" borderId="0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2" fontId="0" fillId="8" borderId="0" xfId="0" applyNumberFormat="1" applyFill="1"/>
    <xf numFmtId="2" fontId="5" fillId="8" borderId="0" xfId="0" applyNumberFormat="1" applyFont="1" applyFill="1"/>
    <xf numFmtId="2" fontId="0" fillId="9" borderId="0" xfId="0" applyNumberFormat="1" applyFill="1"/>
    <xf numFmtId="2" fontId="0" fillId="9" borderId="0" xfId="0" applyNumberFormat="1" applyFont="1" applyFill="1"/>
    <xf numFmtId="2" fontId="0" fillId="2" borderId="0" xfId="0" applyNumberFormat="1" applyFont="1" applyFill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1" xfId="0" applyBorder="1" applyAlignment="1">
      <alignment horizontal="center"/>
    </xf>
    <xf numFmtId="2" fontId="1" fillId="0" borderId="0" xfId="0" applyNumberFormat="1" applyFont="1"/>
    <xf numFmtId="2" fontId="0" fillId="0" borderId="0" xfId="0" applyNumberFormat="1" applyFont="1"/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9" borderId="0" xfId="0" applyNumberFormat="1" applyFill="1" applyAlignment="1">
      <alignment horizontal="center"/>
    </xf>
    <xf numFmtId="0" fontId="0" fillId="0" borderId="1" xfId="0" applyBorder="1"/>
    <xf numFmtId="2" fontId="0" fillId="8" borderId="0" xfId="0" applyNumberFormat="1" applyFont="1" applyFill="1" applyBorder="1" applyAlignment="1">
      <alignment horizontal="center"/>
    </xf>
    <xf numFmtId="2" fontId="0" fillId="2" borderId="0" xfId="0" applyNumberFormat="1" applyFont="1" applyFill="1"/>
    <xf numFmtId="0" fontId="1" fillId="0" borderId="1" xfId="0" applyFont="1" applyFill="1" applyBorder="1" applyAlignment="1">
      <alignment horizontal="center"/>
    </xf>
    <xf numFmtId="1" fontId="6" fillId="0" borderId="0" xfId="1" applyNumberFormat="1" applyAlignment="1">
      <alignment wrapText="1"/>
    </xf>
    <xf numFmtId="2" fontId="6" fillId="0" borderId="0" xfId="1" applyNumberFormat="1" applyAlignment="1">
      <alignment wrapText="1"/>
    </xf>
    <xf numFmtId="2" fontId="6" fillId="0" borderId="0" xfId="1" applyNumberFormat="1" applyFont="1" applyAlignment="1">
      <alignment wrapText="1"/>
    </xf>
    <xf numFmtId="0" fontId="6" fillId="0" borderId="0" xfId="1" applyFont="1" applyAlignment="1">
      <alignment wrapText="1"/>
    </xf>
    <xf numFmtId="2" fontId="6" fillId="3" borderId="0" xfId="1" applyNumberFormat="1" applyFill="1"/>
    <xf numFmtId="2" fontId="8" fillId="0" borderId="0" xfId="1" applyNumberFormat="1" applyFont="1" applyFill="1"/>
    <xf numFmtId="2" fontId="8" fillId="3" borderId="0" xfId="1" applyNumberFormat="1" applyFont="1" applyFill="1"/>
    <xf numFmtId="1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0" fontId="0" fillId="0" borderId="0" xfId="0" applyAlignment="1">
      <alignment wrapText="1"/>
    </xf>
    <xf numFmtId="2" fontId="6" fillId="0" borderId="0" xfId="1" applyNumberFormat="1" applyFont="1" applyFill="1" applyAlignment="1">
      <alignment wrapText="1"/>
    </xf>
    <xf numFmtId="0" fontId="0" fillId="0" borderId="1" xfId="0" applyBorder="1" applyAlignment="1">
      <alignment horizontal="center" wrapText="1"/>
    </xf>
    <xf numFmtId="0" fontId="5" fillId="2" borderId="0" xfId="0" applyFont="1" applyFill="1" applyBorder="1" applyAlignment="1">
      <alignment horizontal="left" wrapText="1"/>
    </xf>
    <xf numFmtId="0" fontId="5" fillId="2" borderId="2" xfId="0" applyFont="1" applyFill="1" applyBorder="1" applyAlignment="1">
      <alignment horizontal="left" wrapText="1"/>
    </xf>
    <xf numFmtId="0" fontId="3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0" fontId="9" fillId="0" borderId="2" xfId="0" applyFont="1" applyFill="1" applyBorder="1" applyAlignment="1">
      <alignment horizontal="center" wrapText="1"/>
    </xf>
    <xf numFmtId="0" fontId="0" fillId="0" borderId="0" xfId="0" applyFont="1" applyFill="1" applyAlignment="1">
      <alignment horizontal="center"/>
    </xf>
    <xf numFmtId="0" fontId="0" fillId="2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</cellXfs>
  <cellStyles count="3">
    <cellStyle name="Normal" xfId="0" builtinId="0"/>
    <cellStyle name="Normal 2" xfId="1"/>
    <cellStyle name="Normal 3" xfId="2"/>
  </cellStyles>
  <dxfs count="29"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'DC-he-ipb1-29b'!$I$3:$I$7</c:f>
              <c:numCache>
                <c:formatCode>0.00</c:formatCode>
                <c:ptCount val="5"/>
                <c:pt idx="0">
                  <c:v>1.49999440050847</c:v>
                </c:pt>
                <c:pt idx="1">
                  <c:v>2.0000201135593203</c:v>
                </c:pt>
                <c:pt idx="2">
                  <c:v>2.5000166684745802</c:v>
                </c:pt>
                <c:pt idx="3">
                  <c:v>3.0000130605084796</c:v>
                </c:pt>
                <c:pt idx="4">
                  <c:v>4.00000917627119</c:v>
                </c:pt>
              </c:numCache>
            </c:numRef>
          </c:xVal>
          <c:yVal>
            <c:numRef>
              <c:f>'DC-he-ipb1-29b'!$J$3:$J$7</c:f>
              <c:numCache>
                <c:formatCode>0.00</c:formatCode>
                <c:ptCount val="5"/>
                <c:pt idx="0">
                  <c:v>0.48626325666912928</c:v>
                </c:pt>
                <c:pt idx="1">
                  <c:v>0.54029988792455497</c:v>
                </c:pt>
                <c:pt idx="2">
                  <c:v>0.5468958396529725</c:v>
                </c:pt>
                <c:pt idx="3">
                  <c:v>0.59391933809469011</c:v>
                </c:pt>
                <c:pt idx="4">
                  <c:v>0.61003493164277378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1584"/>
        <c:axId val="11812160"/>
      </c:scatterChart>
      <c:valAx>
        <c:axId val="11811584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1812160"/>
        <c:crosses val="autoZero"/>
        <c:crossBetween val="midCat"/>
      </c:valAx>
      <c:valAx>
        <c:axId val="11812160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2.1644176241774841E-3"/>
              <c:y val="2.8806534985577417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18115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'DC-he-ipb1-29b'!$M$3:$M$15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'DC-he-ipb1-29b'!$N$3:$N$15</c:f>
              <c:numCache>
                <c:formatCode>0.00</c:formatCode>
                <c:ptCount val="13"/>
                <c:pt idx="0">
                  <c:v>0.48626325666912928</c:v>
                </c:pt>
                <c:pt idx="1">
                  <c:v>0.54029988792455497</c:v>
                </c:pt>
                <c:pt idx="2">
                  <c:v>0.5468958396529725</c:v>
                </c:pt>
                <c:pt idx="3">
                  <c:v>0.56269257532707617</c:v>
                </c:pt>
                <c:pt idx="4">
                  <c:v>0.59391933809469011</c:v>
                </c:pt>
                <c:pt idx="5">
                  <c:v>0.58672736899109357</c:v>
                </c:pt>
                <c:pt idx="6">
                  <c:v>0.59874476582310221</c:v>
                </c:pt>
                <c:pt idx="7">
                  <c:v>0.61076216265511096</c:v>
                </c:pt>
                <c:pt idx="8">
                  <c:v>0.61003493164277378</c:v>
                </c:pt>
                <c:pt idx="9">
                  <c:v>0.646814353151137</c:v>
                </c:pt>
                <c:pt idx="10">
                  <c:v>0.6708491468151544</c:v>
                </c:pt>
                <c:pt idx="11">
                  <c:v>0.69488394047917179</c:v>
                </c:pt>
                <c:pt idx="12">
                  <c:v>0.71891873414318908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-5.9593512349417866E-4"/>
                  <c:y val="0.19891765091863517"/>
                </c:manualLayout>
              </c:layout>
              <c:numFmt formatCode="General" sourceLinked="0"/>
            </c:trendlineLbl>
          </c:trendline>
          <c:xVal>
            <c:numRef>
              <c:f>'DC-he-ipb1-29b'!$M$3:$M$15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'DC-he-ipb1-29b'!$O$3:$O$15</c:f>
              <c:numCache>
                <c:formatCode>0.00</c:formatCode>
                <c:ptCount val="13"/>
                <c:pt idx="0">
                  <c:v>0.48626325666912928</c:v>
                </c:pt>
                <c:pt idx="1">
                  <c:v>0.54029988792455497</c:v>
                </c:pt>
                <c:pt idx="2">
                  <c:v>0.5468958396529725</c:v>
                </c:pt>
                <c:pt idx="3">
                  <c:v>0.57502284236050349</c:v>
                </c:pt>
                <c:pt idx="4">
                  <c:v>0.59391933809469011</c:v>
                </c:pt>
                <c:pt idx="5">
                  <c:v>0.59537214482519429</c:v>
                </c:pt>
                <c:pt idx="6">
                  <c:v>0.60253875753321906</c:v>
                </c:pt>
                <c:pt idx="7">
                  <c:v>0.60770001122502992</c:v>
                </c:pt>
                <c:pt idx="8">
                  <c:v>0.61003493164277378</c:v>
                </c:pt>
                <c:pt idx="9">
                  <c:v>0.61115161820317976</c:v>
                </c:pt>
                <c:pt idx="10">
                  <c:v>0.60342589444087724</c:v>
                </c:pt>
                <c:pt idx="11">
                  <c:v>0.58767873461371956</c:v>
                </c:pt>
                <c:pt idx="12">
                  <c:v>0.5639101387217067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831616"/>
        <c:axId val="217832192"/>
      </c:scatterChart>
      <c:valAx>
        <c:axId val="217831616"/>
        <c:scaling>
          <c:orientation val="minMax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17832192"/>
        <c:crosses val="autoZero"/>
        <c:crossBetween val="midCat"/>
      </c:valAx>
      <c:valAx>
        <c:axId val="217832192"/>
        <c:scaling>
          <c:orientation val="minMax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2.0158387329013677E-2"/>
              <c:y val="5.2304235351875956E-2"/>
            </c:manualLayout>
          </c:layout>
          <c:overlay val="0"/>
        </c:title>
        <c:numFmt formatCode="0.00" sourceLinked="0"/>
        <c:majorTickMark val="out"/>
        <c:minorTickMark val="none"/>
        <c:tickLblPos val="nextTo"/>
        <c:crossAx val="2178316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696850393700787E-2"/>
          <c:y val="7.4548702245552642E-2"/>
          <c:w val="0.66182349081364833"/>
          <c:h val="0.89719889180519097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'DC-he-ipb1-29b'!$I$3:$I$7</c:f>
              <c:numCache>
                <c:formatCode>0.00</c:formatCode>
                <c:ptCount val="5"/>
                <c:pt idx="0">
                  <c:v>1.49999440050847</c:v>
                </c:pt>
                <c:pt idx="1">
                  <c:v>2.0000201135593203</c:v>
                </c:pt>
                <c:pt idx="2">
                  <c:v>2.5000166684745802</c:v>
                </c:pt>
                <c:pt idx="3">
                  <c:v>3.0000130605084796</c:v>
                </c:pt>
                <c:pt idx="4">
                  <c:v>4.00000917627119</c:v>
                </c:pt>
              </c:numCache>
            </c:numRef>
          </c:xVal>
          <c:yVal>
            <c:numRef>
              <c:f>'DC-he-ipb1-29b'!$K$3:$K$7</c:f>
              <c:numCache>
                <c:formatCode>0.00</c:formatCode>
                <c:ptCount val="5"/>
                <c:pt idx="0">
                  <c:v>0.28238805303687764</c:v>
                </c:pt>
                <c:pt idx="1">
                  <c:v>-0.10782483928449205</c:v>
                </c:pt>
                <c:pt idx="2">
                  <c:v>7.0841628092321418E-2</c:v>
                </c:pt>
                <c:pt idx="3">
                  <c:v>-9.0254510192601778E-2</c:v>
                </c:pt>
                <c:pt idx="4">
                  <c:v>-6.2976568073999317E-2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50560"/>
        <c:axId val="130451136"/>
      </c:scatterChart>
      <c:valAx>
        <c:axId val="130450560"/>
        <c:scaling>
          <c:orientation val="minMax"/>
        </c:scaling>
        <c:delete val="0"/>
        <c:axPos val="b"/>
        <c:majorGridlines/>
        <c:numFmt formatCode="0.00" sourceLinked="1"/>
        <c:majorTickMark val="out"/>
        <c:minorTickMark val="none"/>
        <c:tickLblPos val="nextTo"/>
        <c:crossAx val="130451136"/>
        <c:crosses val="autoZero"/>
        <c:crossBetween val="midCat"/>
      </c:valAx>
      <c:valAx>
        <c:axId val="13045113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30450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4.5440604646641389E-2"/>
                  <c:y val="0.41756048675733715"/>
                </c:manualLayout>
              </c:layout>
              <c:numFmt formatCode="General" sourceLinked="0"/>
            </c:trendlineLbl>
          </c:trendline>
          <c:trendline>
            <c:trendlineType val="poly"/>
            <c:order val="2"/>
            <c:dispRSqr val="0"/>
            <c:dispEq val="0"/>
          </c:trendline>
          <c:xVal>
            <c:numRef>
              <c:f>'DC-h2-ipb2-28b'!$I$3:$I$6</c:f>
              <c:numCache>
                <c:formatCode>0.00</c:formatCode>
                <c:ptCount val="4"/>
                <c:pt idx="0">
                  <c:v>2.0001387277966098</c:v>
                </c:pt>
                <c:pt idx="1">
                  <c:v>3.0000137072881397</c:v>
                </c:pt>
                <c:pt idx="2">
                  <c:v>3.9999907369491501</c:v>
                </c:pt>
                <c:pt idx="3">
                  <c:v>5.9999637927118599</c:v>
                </c:pt>
              </c:numCache>
            </c:numRef>
          </c:xVal>
          <c:yVal>
            <c:numRef>
              <c:f>'DC-h2-ipb2-28b'!$J$3:$J$6</c:f>
              <c:numCache>
                <c:formatCode>0.00</c:formatCode>
                <c:ptCount val="4"/>
                <c:pt idx="0">
                  <c:v>0.45225118158322425</c:v>
                </c:pt>
                <c:pt idx="1">
                  <c:v>0.50072551601274784</c:v>
                </c:pt>
                <c:pt idx="2">
                  <c:v>0.5497211533591817</c:v>
                </c:pt>
                <c:pt idx="3">
                  <c:v>0.55793113930373617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53440"/>
        <c:axId val="130454016"/>
      </c:scatterChart>
      <c:valAx>
        <c:axId val="130453440"/>
        <c:scaling>
          <c:orientation val="minMax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130454016"/>
        <c:crosses val="autoZero"/>
        <c:crossBetween val="midCat"/>
      </c:valAx>
      <c:valAx>
        <c:axId val="130454016"/>
        <c:scaling>
          <c:orientation val="minMax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4444444444444444E-3"/>
              <c:y val="5.115283666464767E-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30453440"/>
        <c:crosses val="autoZero"/>
        <c:crossBetween val="midCat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2259209468735108"/>
          <c:y val="7.4548731408573932E-2"/>
          <c:w val="0.67032349081364828"/>
          <c:h val="0.752619422572178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'DC-h2-ipb2-28b'!$M$3:$M$15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'DC-h2-ipb2-28b'!$N$3:$N$15</c:f>
              <c:numCache>
                <c:formatCode>0.00</c:formatCode>
                <c:ptCount val="13"/>
                <c:pt idx="0">
                  <c:v>0.42800425826817323</c:v>
                </c:pt>
                <c:pt idx="1">
                  <c:v>0.45225118158322425</c:v>
                </c:pt>
                <c:pt idx="2">
                  <c:v>0.48289966642882598</c:v>
                </c:pt>
                <c:pt idx="3">
                  <c:v>0.48935104464199919</c:v>
                </c:pt>
                <c:pt idx="4">
                  <c:v>0.50072551601274784</c:v>
                </c:pt>
                <c:pt idx="5">
                  <c:v>0.51297403510467321</c:v>
                </c:pt>
                <c:pt idx="6">
                  <c:v>0.52522322580934455</c:v>
                </c:pt>
                <c:pt idx="7">
                  <c:v>0.53747241651401578</c:v>
                </c:pt>
                <c:pt idx="8">
                  <c:v>0.5497211533591817</c:v>
                </c:pt>
                <c:pt idx="9">
                  <c:v>0.55177371552243992</c:v>
                </c:pt>
                <c:pt idx="10">
                  <c:v>0.55382623966042721</c:v>
                </c:pt>
                <c:pt idx="11">
                  <c:v>0.55587876379841461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4.1107192889232404E-2"/>
                  <c:y val="0.48563648293963252"/>
                </c:manualLayout>
              </c:layout>
              <c:numFmt formatCode="General" sourceLinked="0"/>
            </c:trendlineLbl>
          </c:trendline>
          <c:xVal>
            <c:numRef>
              <c:f>'DC-h2-ipb2-28b'!$M$3:$M$15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'DC-h2-ipb2-28b'!$O$3:$O$15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55744"/>
        <c:axId val="130456320"/>
      </c:scatterChart>
      <c:valAx>
        <c:axId val="130455744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130456320"/>
        <c:crosses val="autoZero"/>
        <c:crossBetween val="midCat"/>
        <c:majorUnit val="1"/>
      </c:valAx>
      <c:valAx>
        <c:axId val="130456320"/>
        <c:scaling>
          <c:orientation val="minMax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3.5615019667257039E-2"/>
              <c:y val="8.1447069116360474E-2"/>
            </c:manualLayout>
          </c:layout>
          <c:overlay val="0"/>
        </c:title>
        <c:numFmt formatCode="0.00" sourceLinked="0"/>
        <c:majorTickMark val="out"/>
        <c:minorTickMark val="none"/>
        <c:tickLblPos val="nextTo"/>
        <c:crossAx val="130455744"/>
        <c:crosses val="autoZero"/>
        <c:crossBetween val="midCat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'DC-h2-ipb2-28b'!$K$2</c:f>
              <c:strCache>
                <c:ptCount val="1"/>
                <c:pt idx="0">
                  <c:v>B</c:v>
                </c:pt>
              </c:strCache>
            </c:strRef>
          </c:tx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'DC-h2-ipb2-28b'!$I$3:$I$6</c:f>
              <c:numCache>
                <c:formatCode>0.00</c:formatCode>
                <c:ptCount val="4"/>
                <c:pt idx="0">
                  <c:v>2.0001387277966098</c:v>
                </c:pt>
                <c:pt idx="1">
                  <c:v>3.0000137072881397</c:v>
                </c:pt>
                <c:pt idx="2">
                  <c:v>3.9999907369491501</c:v>
                </c:pt>
                <c:pt idx="3">
                  <c:v>5.9999637927118599</c:v>
                </c:pt>
              </c:numCache>
            </c:numRef>
          </c:xVal>
          <c:yVal>
            <c:numRef>
              <c:f>'DC-h2-ipb2-28b'!$K$3:$K$6</c:f>
              <c:numCache>
                <c:formatCode>0.00</c:formatCode>
                <c:ptCount val="4"/>
                <c:pt idx="0">
                  <c:v>4.6496645773602907E-2</c:v>
                </c:pt>
                <c:pt idx="1">
                  <c:v>-4.6776203432279395E-3</c:v>
                </c:pt>
                <c:pt idx="2">
                  <c:v>-3.8901466027035925E-2</c:v>
                </c:pt>
                <c:pt idx="3">
                  <c:v>3.0409143457279519E-3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54784"/>
        <c:axId val="130655360"/>
      </c:scatterChart>
      <c:valAx>
        <c:axId val="130654784"/>
        <c:scaling>
          <c:orientation val="minMax"/>
        </c:scaling>
        <c:delete val="0"/>
        <c:axPos val="b"/>
        <c:majorGridlines/>
        <c:numFmt formatCode="0.00" sourceLinked="1"/>
        <c:majorTickMark val="out"/>
        <c:minorTickMark val="none"/>
        <c:tickLblPos val="nextTo"/>
        <c:crossAx val="130655360"/>
        <c:crosses val="autoZero"/>
        <c:crossBetween val="midCat"/>
      </c:valAx>
      <c:valAx>
        <c:axId val="13065536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306547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16</xdr:row>
      <xdr:rowOff>0</xdr:rowOff>
    </xdr:from>
    <xdr:to>
      <xdr:col>14</xdr:col>
      <xdr:colOff>419099</xdr:colOff>
      <xdr:row>29</xdr:row>
      <xdr:rowOff>171449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30</xdr:row>
      <xdr:rowOff>0</xdr:rowOff>
    </xdr:from>
    <xdr:to>
      <xdr:col>15</xdr:col>
      <xdr:colOff>0</xdr:colOff>
      <xdr:row>43</xdr:row>
      <xdr:rowOff>180974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0</xdr:colOff>
      <xdr:row>1</xdr:row>
      <xdr:rowOff>44574</xdr:rowOff>
    </xdr:from>
    <xdr:to>
      <xdr:col>32</xdr:col>
      <xdr:colOff>257175</xdr:colOff>
      <xdr:row>41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235074"/>
          <a:ext cx="10972800" cy="7832601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29</xdr:row>
      <xdr:rowOff>161925</xdr:rowOff>
    </xdr:from>
    <xdr:to>
      <xdr:col>7</xdr:col>
      <xdr:colOff>0</xdr:colOff>
      <xdr:row>44</xdr:row>
      <xdr:rowOff>1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16</xdr:row>
      <xdr:rowOff>19050</xdr:rowOff>
    </xdr:from>
    <xdr:to>
      <xdr:col>15</xdr:col>
      <xdr:colOff>0</xdr:colOff>
      <xdr:row>29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419101</xdr:colOff>
      <xdr:row>29</xdr:row>
      <xdr:rowOff>19051</xdr:rowOff>
    </xdr:from>
    <xdr:to>
      <xdr:col>15</xdr:col>
      <xdr:colOff>0</xdr:colOff>
      <xdr:row>43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23</xdr:row>
      <xdr:rowOff>9524</xdr:rowOff>
    </xdr:from>
    <xdr:to>
      <xdr:col>5</xdr:col>
      <xdr:colOff>28575</xdr:colOff>
      <xdr:row>38</xdr:row>
      <xdr:rowOff>105076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13007</xdr:colOff>
      <xdr:row>1</xdr:row>
      <xdr:rowOff>66675</xdr:rowOff>
    </xdr:from>
    <xdr:to>
      <xdr:col>37</xdr:col>
      <xdr:colOff>226314</xdr:colOff>
      <xdr:row>41</xdr:row>
      <xdr:rowOff>119008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71007" y="257175"/>
          <a:ext cx="14615107" cy="82438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tabSelected="1" topLeftCell="P1" zoomScale="85" zoomScaleNormal="85" workbookViewId="0">
      <selection activeCell="AE41" sqref="AE41"/>
    </sheetView>
  </sheetViews>
  <sheetFormatPr defaultColWidth="9.125" defaultRowHeight="15" x14ac:dyDescent="0.25"/>
  <cols>
    <col min="1" max="3" width="5.625" style="1" customWidth="1"/>
    <col min="4" max="5" width="5.625" style="8" customWidth="1"/>
    <col min="6" max="6" width="5.625" style="34" customWidth="1"/>
    <col min="7" max="13" width="5.625" style="1" customWidth="1"/>
    <col min="14" max="14" width="5.625" style="15" customWidth="1"/>
    <col min="15" max="15" width="5.625" style="8" customWidth="1"/>
    <col min="16" max="18" width="5.625" style="1" customWidth="1"/>
    <col min="19" max="19" width="5.625" style="8" customWidth="1"/>
    <col min="20" max="20" width="5.625" style="17" customWidth="1"/>
    <col min="21" max="51" width="5.625" style="1" customWidth="1"/>
    <col min="52" max="16384" width="9.125" style="1"/>
  </cols>
  <sheetData>
    <row r="1" spans="1:51" ht="15" customHeight="1" x14ac:dyDescent="0.25">
      <c r="D1" s="66" t="str">
        <f ca="1">'DC-he-ipb1-29b'!A1</f>
        <v>DC-he-ipb1-29b</v>
      </c>
      <c r="E1" s="67"/>
      <c r="F1" s="68"/>
      <c r="G1" s="41"/>
      <c r="H1" s="11"/>
      <c r="I1" s="123" t="s">
        <v>11</v>
      </c>
      <c r="J1" s="123"/>
      <c r="K1" s="123"/>
      <c r="L1" s="123"/>
      <c r="M1" s="124"/>
      <c r="N1" s="13"/>
      <c r="O1" s="125" t="s">
        <v>13</v>
      </c>
      <c r="P1" s="125"/>
      <c r="Q1" s="125"/>
      <c r="R1" s="125"/>
      <c r="S1" s="126"/>
      <c r="U1" s="127" t="s">
        <v>5</v>
      </c>
      <c r="V1" s="127"/>
      <c r="W1" s="127"/>
      <c r="X1" s="127"/>
      <c r="Y1" s="127"/>
      <c r="Z1" s="127"/>
      <c r="AA1" s="5" t="s">
        <v>20</v>
      </c>
      <c r="AB1" s="5"/>
      <c r="AC1" s="5"/>
      <c r="AD1" s="5"/>
      <c r="AE1" s="5"/>
      <c r="AF1" s="127" t="s">
        <v>17</v>
      </c>
      <c r="AG1" s="127"/>
      <c r="AH1" s="127"/>
      <c r="AI1" s="127"/>
      <c r="AJ1" s="127"/>
      <c r="AK1" s="127" t="s">
        <v>2</v>
      </c>
      <c r="AL1" s="127"/>
      <c r="AM1" s="127"/>
      <c r="AN1" s="127"/>
      <c r="AO1" s="127"/>
      <c r="AP1" s="127" t="s">
        <v>3</v>
      </c>
      <c r="AQ1" s="127"/>
      <c r="AR1" s="127"/>
      <c r="AS1" s="127"/>
      <c r="AT1" s="127"/>
      <c r="AU1" s="1" t="s">
        <v>68</v>
      </c>
    </row>
    <row r="2" spans="1:51" ht="15" customHeight="1" x14ac:dyDescent="0.25">
      <c r="A2" s="3" t="s">
        <v>40</v>
      </c>
      <c r="B2" s="3"/>
      <c r="C2" s="3"/>
      <c r="D2" s="69" t="s">
        <v>1</v>
      </c>
      <c r="E2" s="69" t="s">
        <v>26</v>
      </c>
      <c r="F2" s="70" t="s">
        <v>28</v>
      </c>
      <c r="G2" s="1" t="s">
        <v>1</v>
      </c>
      <c r="H2" s="1" t="s">
        <v>0</v>
      </c>
      <c r="I2" s="90">
        <v>300</v>
      </c>
      <c r="J2" s="90">
        <v>150</v>
      </c>
      <c r="K2" s="90">
        <v>100</v>
      </c>
      <c r="L2" s="90">
        <v>150</v>
      </c>
      <c r="M2" s="90">
        <v>300</v>
      </c>
      <c r="O2" s="1">
        <v>300</v>
      </c>
      <c r="P2" s="1">
        <v>150</v>
      </c>
      <c r="Q2" s="1">
        <v>100</v>
      </c>
      <c r="R2" s="1">
        <v>150</v>
      </c>
      <c r="S2" s="1">
        <v>300</v>
      </c>
      <c r="U2" s="1" t="s">
        <v>0</v>
      </c>
      <c r="V2" s="1">
        <v>300</v>
      </c>
      <c r="W2" s="1">
        <v>150</v>
      </c>
      <c r="X2" s="1">
        <v>100</v>
      </c>
      <c r="Y2" s="1">
        <v>150</v>
      </c>
      <c r="Z2" s="1">
        <v>300</v>
      </c>
      <c r="AA2" s="5">
        <f>AF2</f>
        <v>300</v>
      </c>
      <c r="AB2" s="5">
        <f>AG2</f>
        <v>150</v>
      </c>
      <c r="AC2" s="5">
        <f>AH2</f>
        <v>100</v>
      </c>
      <c r="AD2" s="5">
        <f>AI2</f>
        <v>150</v>
      </c>
      <c r="AE2" s="5">
        <f>AJ2</f>
        <v>300</v>
      </c>
      <c r="AF2" s="1">
        <f>AP2</f>
        <v>300</v>
      </c>
      <c r="AG2" s="1">
        <f>AQ2</f>
        <v>150</v>
      </c>
      <c r="AH2" s="1">
        <f>AR2</f>
        <v>100</v>
      </c>
      <c r="AI2" s="1">
        <f>AS2</f>
        <v>150</v>
      </c>
      <c r="AJ2" s="1">
        <f>AT2</f>
        <v>300</v>
      </c>
      <c r="AK2" s="1">
        <f>V2</f>
        <v>300</v>
      </c>
      <c r="AL2" s="1">
        <f>W2</f>
        <v>150</v>
      </c>
      <c r="AM2" s="1">
        <f>X2</f>
        <v>100</v>
      </c>
      <c r="AN2" s="1">
        <f>Y2</f>
        <v>150</v>
      </c>
      <c r="AO2" s="1">
        <f>Z2</f>
        <v>300</v>
      </c>
      <c r="AP2" s="1">
        <f>AK2</f>
        <v>300</v>
      </c>
      <c r="AQ2" s="1">
        <f t="shared" ref="AQ2:AT2" si="0">AL2</f>
        <v>150</v>
      </c>
      <c r="AR2" s="1">
        <f t="shared" si="0"/>
        <v>100</v>
      </c>
      <c r="AS2" s="1">
        <f t="shared" si="0"/>
        <v>150</v>
      </c>
      <c r="AT2" s="1">
        <f t="shared" si="0"/>
        <v>300</v>
      </c>
      <c r="AU2" s="1">
        <f>AP2</f>
        <v>300</v>
      </c>
      <c r="AV2" s="1">
        <f t="shared" ref="AV2:AY2" si="1">AQ2</f>
        <v>150</v>
      </c>
      <c r="AW2" s="1">
        <f t="shared" si="1"/>
        <v>100</v>
      </c>
      <c r="AX2" s="1">
        <f t="shared" si="1"/>
        <v>150</v>
      </c>
      <c r="AY2" s="1">
        <f t="shared" si="1"/>
        <v>300</v>
      </c>
    </row>
    <row r="3" spans="1:51" ht="15" customHeight="1" x14ac:dyDescent="0.25">
      <c r="A3" s="71">
        <f>'DC-he-ipb1-29b'!G4</f>
        <v>1.6267464253156476</v>
      </c>
      <c r="B3" s="71">
        <f>'DC-he-ipb1-29b'!G5</f>
        <v>1.8239530125674543</v>
      </c>
      <c r="C3" s="71">
        <f>'DC-he-ipb1-29b'!G6</f>
        <v>1.9050343596189099</v>
      </c>
      <c r="D3" s="69">
        <f>'DC-he-ipb1-29b'!M3*100</f>
        <v>150</v>
      </c>
      <c r="E3" s="71">
        <f>'DC-he-ipb1-29b'!O3</f>
        <v>0.48626325666912928</v>
      </c>
      <c r="F3" s="72">
        <f>'DC-he-ipb1-29b'!P3</f>
        <v>0.28238805303687764</v>
      </c>
      <c r="L3" s="7"/>
      <c r="M3" s="7"/>
      <c r="N3" s="120" t="s">
        <v>10</v>
      </c>
      <c r="O3" s="9"/>
      <c r="P3" s="12"/>
      <c r="Q3" s="12"/>
      <c r="R3" s="33"/>
      <c r="S3" s="33"/>
      <c r="T3" s="18" t="s">
        <v>61</v>
      </c>
    </row>
    <row r="4" spans="1:51" x14ac:dyDescent="0.25">
      <c r="A4" s="71">
        <f>'DC-he-ipb1-29b'!G9</f>
        <v>2.0240044561174746</v>
      </c>
      <c r="B4" s="71">
        <f>'DC-he-ipb1-29b'!G10</f>
        <v>1.9725891895940699</v>
      </c>
      <c r="C4" s="71">
        <f>'DC-he-ipb1-29b'!G11</f>
        <v>1.901400738343813</v>
      </c>
      <c r="D4" s="69">
        <f>'DC-he-ipb1-29b'!M4*100</f>
        <v>200</v>
      </c>
      <c r="E4" s="71">
        <f>'DC-he-ipb1-29b'!O4</f>
        <v>0.54029988792455497</v>
      </c>
      <c r="F4" s="72">
        <f>'DC-he-ipb1-29b'!P4</f>
        <v>-0.10782483928449205</v>
      </c>
      <c r="L4" s="7"/>
      <c r="M4" s="7"/>
      <c r="N4" s="120"/>
      <c r="O4" s="9"/>
      <c r="P4" s="12"/>
      <c r="Q4" s="12"/>
      <c r="R4" s="33"/>
      <c r="S4" s="33"/>
      <c r="T4" s="18"/>
    </row>
    <row r="5" spans="1:51" x14ac:dyDescent="0.25">
      <c r="A5" s="71">
        <f>'DC-he-ipb1-29b'!G14</f>
        <v>1.7249271464011098</v>
      </c>
      <c r="B5" s="71">
        <f>'DC-he-ipb1-29b'!G15</f>
        <v>1.7488082640463614</v>
      </c>
      <c r="C5" s="71">
        <f>'DC-he-ipb1-29b'!G16</f>
        <v>1.7949346809802575</v>
      </c>
      <c r="D5" s="69">
        <f>'DC-he-ipb1-29b'!M5*100</f>
        <v>250</v>
      </c>
      <c r="E5" s="71">
        <f>'DC-he-ipb1-29b'!O5</f>
        <v>0.5468958396529725</v>
      </c>
      <c r="F5" s="72">
        <f>'DC-he-ipb1-29b'!P5</f>
        <v>7.0841628092321418E-2</v>
      </c>
      <c r="L5" s="7"/>
      <c r="M5" s="7"/>
      <c r="N5" s="120"/>
      <c r="O5" s="9"/>
      <c r="P5" s="12"/>
      <c r="Q5" s="12"/>
      <c r="R5" s="33"/>
      <c r="S5" s="33"/>
      <c r="T5" s="18"/>
      <c r="U5" s="2" t="s">
        <v>62</v>
      </c>
    </row>
    <row r="6" spans="1:51" x14ac:dyDescent="0.25">
      <c r="A6" s="3"/>
      <c r="B6" s="3"/>
      <c r="C6" s="3"/>
      <c r="D6" s="69">
        <f>'DC-he-ipb1-29b'!M6*100</f>
        <v>275</v>
      </c>
      <c r="E6" s="71">
        <f>'DC-he-ipb1-29b'!O6</f>
        <v>0.57502284236050349</v>
      </c>
      <c r="F6" s="72">
        <f>'DC-he-ipb1-29b'!P6</f>
        <v>7.0841628092321418E-2</v>
      </c>
      <c r="N6" s="14"/>
      <c r="O6" s="10"/>
      <c r="P6" s="10"/>
      <c r="Q6" s="10"/>
      <c r="R6" s="10"/>
      <c r="S6" s="10"/>
      <c r="T6" s="19">
        <v>150</v>
      </c>
      <c r="U6" s="107">
        <v>8.9180700000000002</v>
      </c>
      <c r="V6" s="107">
        <v>5.4262379999999997</v>
      </c>
      <c r="W6" s="107">
        <v>5.4935309999999999</v>
      </c>
      <c r="X6" s="107">
        <v>5.5473429999999997</v>
      </c>
      <c r="Y6" s="107">
        <v>5.4790089999999996</v>
      </c>
      <c r="Z6" s="107">
        <v>5.4093410000000004</v>
      </c>
      <c r="AF6" s="107">
        <v>49.996998061728384</v>
      </c>
      <c r="AG6" s="107">
        <v>49.938225888888894</v>
      </c>
      <c r="AH6" s="107">
        <v>49.993942972222221</v>
      </c>
      <c r="AI6" s="107">
        <v>50.067949833333337</v>
      </c>
      <c r="AJ6" s="107">
        <v>50.072437932098786</v>
      </c>
      <c r="AK6" s="95">
        <v>3.27263129012346</v>
      </c>
      <c r="AL6" s="95">
        <v>3.9427232407407415</v>
      </c>
      <c r="AM6" s="95">
        <v>4.8135699660493811</v>
      </c>
      <c r="AN6" s="95">
        <v>4.1546981975308661</v>
      </c>
      <c r="AO6" s="95">
        <v>3.5954853950617274</v>
      </c>
      <c r="AP6" s="107">
        <v>33.611567944444445</v>
      </c>
      <c r="AQ6" s="107">
        <v>32.048536024691344</v>
      </c>
      <c r="AR6" s="107">
        <v>30.984909796296286</v>
      </c>
      <c r="AS6" s="107">
        <v>32.195741481481477</v>
      </c>
      <c r="AT6" s="107">
        <v>33.752376203703705</v>
      </c>
      <c r="AU6" s="3">
        <f>AF6-AA6-(1+B30)*AP6+(1+$B$31)*AK6</f>
        <v>19.05128267432098</v>
      </c>
      <c r="AV6" s="3">
        <f t="shared" ref="AV6:AY11" si="2">AG6-AB6-(1+C30)*AQ6+(1+$B$31)*AL6</f>
        <v>21.911267569753107</v>
      </c>
      <c r="AW6" s="3">
        <f t="shared" si="2"/>
        <v>23.918874541296304</v>
      </c>
      <c r="AX6" s="3">
        <f t="shared" si="2"/>
        <v>22.110000513333343</v>
      </c>
      <c r="AY6" s="3">
        <f t="shared" si="2"/>
        <v>19.987456831358045</v>
      </c>
    </row>
    <row r="7" spans="1:51" x14ac:dyDescent="0.25">
      <c r="A7" s="71">
        <f>'DC-he-ipb1-29b'!G19</f>
        <v>1.8959585123266915</v>
      </c>
      <c r="B7" s="71">
        <f>'DC-he-ipb1-29b'!G20</f>
        <v>1.7358617521231092</v>
      </c>
      <c r="C7" s="71">
        <f>'DC-he-ipb1-29b'!G21</f>
        <v>1.7388424293529907</v>
      </c>
      <c r="D7" s="69">
        <f>'DC-he-ipb1-29b'!M7*100</f>
        <v>300</v>
      </c>
      <c r="E7" s="71">
        <f>'DC-he-ipb1-29b'!O7</f>
        <v>0.59391933809469011</v>
      </c>
      <c r="F7" s="72">
        <f>'DC-he-ipb1-29b'!P7</f>
        <v>-9.0254510192601778E-2</v>
      </c>
      <c r="N7" s="14"/>
      <c r="O7" s="10"/>
      <c r="P7" s="10"/>
      <c r="Q7" s="10"/>
      <c r="R7" s="10"/>
      <c r="S7" s="10"/>
      <c r="T7" s="19">
        <v>200</v>
      </c>
      <c r="U7" s="107">
        <v>13.273251999999999</v>
      </c>
      <c r="V7" s="107">
        <v>9.3258510000000001</v>
      </c>
      <c r="W7" s="107">
        <v>9.2953869999999998</v>
      </c>
      <c r="X7" s="107">
        <v>9.2374600000000004</v>
      </c>
      <c r="Y7" s="107">
        <v>9.355677</v>
      </c>
      <c r="Z7" s="107">
        <v>9.2227820000000005</v>
      </c>
      <c r="AF7" s="107">
        <v>49.92861556790124</v>
      </c>
      <c r="AG7" s="107">
        <v>49.925299981481508</v>
      </c>
      <c r="AH7" s="107">
        <v>49.989906882716035</v>
      </c>
      <c r="AI7" s="107">
        <v>50.06519868518518</v>
      </c>
      <c r="AJ7" s="107">
        <v>50.086877944099378</v>
      </c>
      <c r="AK7" s="95">
        <v>3.0403385185185186</v>
      </c>
      <c r="AL7" s="95">
        <v>3.6773760000000006</v>
      </c>
      <c r="AM7" s="95">
        <v>4.3833083487654294</v>
      </c>
      <c r="AN7" s="95">
        <v>3.5751608086419742</v>
      </c>
      <c r="AO7" s="95">
        <v>2.9865180248447194</v>
      </c>
      <c r="AP7" s="107">
        <v>32.609255030864205</v>
      </c>
      <c r="AQ7" s="107">
        <v>31.841448141975317</v>
      </c>
      <c r="AR7" s="107">
        <v>30.632458487654304</v>
      </c>
      <c r="AS7" s="107">
        <v>31.814957067901219</v>
      </c>
      <c r="AT7" s="107">
        <v>32.94452804968946</v>
      </c>
      <c r="AU7" s="3">
        <f t="shared" ref="AU7:AU11" si="3">AF7-AA7-(1+B31)*AP7+(1+$B$31)*AK7</f>
        <v>19.768320725308637</v>
      </c>
      <c r="AV7" s="3">
        <f t="shared" si="2"/>
        <v>21.834775359506192</v>
      </c>
      <c r="AW7" s="3">
        <f t="shared" si="2"/>
        <v>23.82842291080247</v>
      </c>
      <c r="AX7" s="3">
        <f t="shared" si="2"/>
        <v>21.896905642098776</v>
      </c>
      <c r="AY7" s="3">
        <f t="shared" si="2"/>
        <v>20.188598279751531</v>
      </c>
    </row>
    <row r="8" spans="1:51" x14ac:dyDescent="0.25">
      <c r="A8" s="54"/>
      <c r="B8" s="54"/>
      <c r="C8" s="54"/>
      <c r="D8" s="69">
        <f>'DC-he-ipb1-29b'!M8*100</f>
        <v>325</v>
      </c>
      <c r="E8" s="71">
        <f>'DC-he-ipb1-29b'!O8</f>
        <v>0.59537214482519429</v>
      </c>
      <c r="F8" s="72">
        <f>'DC-he-ipb1-29b'!P8</f>
        <v>-9.0254510192601778E-2</v>
      </c>
      <c r="N8" s="14"/>
      <c r="O8" s="10"/>
      <c r="P8" s="10"/>
      <c r="Q8" s="10"/>
      <c r="R8" s="10"/>
      <c r="S8" s="10"/>
      <c r="T8" s="19">
        <v>250</v>
      </c>
      <c r="U8" s="107">
        <v>18.265249000000001</v>
      </c>
      <c r="V8" s="107">
        <v>13.586672</v>
      </c>
      <c r="W8" s="107">
        <v>13.525496</v>
      </c>
      <c r="X8" s="107">
        <v>13.666596</v>
      </c>
      <c r="Y8" s="107">
        <v>13.562815000000001</v>
      </c>
      <c r="Z8" s="107">
        <v>13.602408</v>
      </c>
      <c r="AF8" s="107">
        <v>49.834108925925932</v>
      </c>
      <c r="AG8" s="107">
        <v>49.933329067901226</v>
      </c>
      <c r="AH8" s="107">
        <v>49.997880595679</v>
      </c>
      <c r="AI8" s="107">
        <v>50.076735450617278</v>
      </c>
      <c r="AJ8" s="107">
        <v>50.084928061728419</v>
      </c>
      <c r="AK8" s="95">
        <v>2.6196035555555555</v>
      </c>
      <c r="AL8" s="95">
        <v>3.2903774506172843</v>
      </c>
      <c r="AM8" s="95">
        <v>4.0947669629629644</v>
      </c>
      <c r="AN8" s="95">
        <v>3.3170399753086421</v>
      </c>
      <c r="AO8" s="95">
        <v>2.7435086419753101</v>
      </c>
      <c r="AP8" s="107">
        <v>32.33430043827159</v>
      </c>
      <c r="AQ8" s="107">
        <v>30.644681240740731</v>
      </c>
      <c r="AR8" s="107">
        <v>29.984076179012352</v>
      </c>
      <c r="AS8" s="107">
        <v>31.089094277777775</v>
      </c>
      <c r="AT8" s="107">
        <v>32.506843820987648</v>
      </c>
      <c r="AU8" s="3">
        <f t="shared" si="3"/>
        <v>19.525118105555574</v>
      </c>
      <c r="AV8" s="3">
        <f t="shared" si="2"/>
        <v>22.644832826790125</v>
      </c>
      <c r="AW8" s="3">
        <f t="shared" si="2"/>
        <v>24.190466718888871</v>
      </c>
      <c r="AX8" s="3">
        <f t="shared" si="2"/>
        <v>22.371021947654317</v>
      </c>
      <c r="AY8" s="3">
        <f t="shared" si="2"/>
        <v>20.37646305555559</v>
      </c>
    </row>
    <row r="9" spans="1:51" ht="15.75" x14ac:dyDescent="0.25">
      <c r="A9" s="3"/>
      <c r="B9" s="3"/>
      <c r="C9" s="3"/>
      <c r="D9" s="69">
        <f>'DC-he-ipb1-29b'!M9*100</f>
        <v>350</v>
      </c>
      <c r="E9" s="71">
        <f>'DC-he-ipb1-29b'!O9</f>
        <v>0.60253875753321906</v>
      </c>
      <c r="F9" s="72">
        <f>'DC-he-ipb1-29b'!P9</f>
        <v>0</v>
      </c>
      <c r="G9" s="6"/>
      <c r="N9" s="14"/>
      <c r="O9" s="10"/>
      <c r="P9" s="10"/>
      <c r="Q9" s="10"/>
      <c r="R9" s="10"/>
      <c r="S9" s="10"/>
      <c r="T9" s="19">
        <v>300</v>
      </c>
      <c r="U9" s="107">
        <v>23.693577000000001</v>
      </c>
      <c r="V9" s="107">
        <v>19.023921999999999</v>
      </c>
      <c r="W9" s="107">
        <v>19.015668999999999</v>
      </c>
      <c r="X9" s="107">
        <v>19.004594999999998</v>
      </c>
      <c r="Y9" s="107">
        <v>19.102720000000001</v>
      </c>
      <c r="Z9" s="107">
        <v>19.153010999999999</v>
      </c>
      <c r="AF9" s="107">
        <v>49.930126888888886</v>
      </c>
      <c r="AG9" s="107">
        <v>49.936878314814791</v>
      </c>
      <c r="AH9" s="107">
        <v>49.987397904320986</v>
      </c>
      <c r="AI9" s="107">
        <v>50.062526123456777</v>
      </c>
      <c r="AJ9" s="107">
        <v>50.08164004320988</v>
      </c>
      <c r="AK9" s="95">
        <v>2.4736759012345688</v>
      </c>
      <c r="AL9" s="95">
        <v>3.1883146975308643</v>
      </c>
      <c r="AM9" s="95">
        <v>3.9129726358024679</v>
      </c>
      <c r="AN9" s="95">
        <v>3.1997114135802485</v>
      </c>
      <c r="AO9" s="95">
        <v>2.392227185185186</v>
      </c>
      <c r="AP9" s="107">
        <v>32.339665104938263</v>
      </c>
      <c r="AQ9" s="107">
        <v>30.703420888888896</v>
      </c>
      <c r="AR9" s="107">
        <v>29.777109382716041</v>
      </c>
      <c r="AS9" s="107">
        <v>31.115032765432105</v>
      </c>
      <c r="AT9" s="107">
        <v>32.581176246913557</v>
      </c>
      <c r="AU9" s="3">
        <f t="shared" si="3"/>
        <v>20.113611203209885</v>
      </c>
      <c r="AV9" s="3">
        <f t="shared" si="2"/>
        <v>22.485538417407376</v>
      </c>
      <c r="AW9" s="3">
        <f t="shared" si="2"/>
        <v>24.201520610123463</v>
      </c>
      <c r="AX9" s="3">
        <f t="shared" si="2"/>
        <v>22.211198999876526</v>
      </c>
      <c r="AY9" s="3">
        <f t="shared" si="2"/>
        <v>19.940535525185211</v>
      </c>
    </row>
    <row r="10" spans="1:51" x14ac:dyDescent="0.25">
      <c r="A10" s="3"/>
      <c r="B10" s="3"/>
      <c r="C10" s="3"/>
      <c r="D10" s="69">
        <f>'DC-he-ipb1-29b'!M10*100</f>
        <v>375</v>
      </c>
      <c r="E10" s="71">
        <f>'DC-he-ipb1-29b'!O10</f>
        <v>0.60770001122502992</v>
      </c>
      <c r="F10" s="72">
        <f>'DC-he-ipb1-29b'!P10</f>
        <v>0</v>
      </c>
      <c r="N10" s="14"/>
      <c r="O10" s="10"/>
      <c r="P10" s="10"/>
      <c r="Q10" s="10"/>
      <c r="R10" s="10"/>
      <c r="S10" s="10"/>
      <c r="T10" s="19">
        <v>350</v>
      </c>
      <c r="U10" s="107">
        <v>29.612943999999999</v>
      </c>
      <c r="V10" s="107">
        <v>24.914384999999999</v>
      </c>
      <c r="W10" s="107">
        <v>24.965805</v>
      </c>
      <c r="X10" s="107">
        <v>24.894425999999999</v>
      </c>
      <c r="Y10" s="107">
        <v>25.060068000000001</v>
      </c>
      <c r="Z10" s="107">
        <v>25.017149</v>
      </c>
      <c r="AF10" s="107">
        <v>49.913349267080747</v>
      </c>
      <c r="AG10" s="107">
        <v>49.933260796296274</v>
      </c>
      <c r="AH10" s="107">
        <v>49.997846941358006</v>
      </c>
      <c r="AI10" s="107">
        <v>50.080968487654324</v>
      </c>
      <c r="AJ10" s="107">
        <v>50.098024530864187</v>
      </c>
      <c r="AK10" s="95">
        <v>2.8912298881987568</v>
      </c>
      <c r="AL10" s="95">
        <v>3.6792089876543206</v>
      </c>
      <c r="AM10" s="95">
        <v>4.5851313703703749</v>
      </c>
      <c r="AN10" s="95">
        <v>3.9877238148148155</v>
      </c>
      <c r="AO10" s="95">
        <v>3.4671029938271607</v>
      </c>
      <c r="AP10" s="107">
        <v>32.024189627329193</v>
      </c>
      <c r="AQ10" s="107">
        <v>30.960887617283952</v>
      </c>
      <c r="AR10" s="107">
        <v>29.814448543209874</v>
      </c>
      <c r="AS10" s="107">
        <v>31.167781296296283</v>
      </c>
      <c r="AT10" s="107">
        <v>32.476611253086418</v>
      </c>
      <c r="AU10" s="3">
        <f t="shared" si="3"/>
        <v>20.838214125714288</v>
      </c>
      <c r="AV10" s="3">
        <f t="shared" si="2"/>
        <v>22.72516634641973</v>
      </c>
      <c r="AW10" s="3">
        <f t="shared" si="2"/>
        <v>24.860232395925912</v>
      </c>
      <c r="AX10" s="3">
        <f t="shared" si="2"/>
        <v>22.980665482469153</v>
      </c>
      <c r="AY10" s="3">
        <f t="shared" si="2"/>
        <v>21.157858331481474</v>
      </c>
    </row>
    <row r="11" spans="1:51" x14ac:dyDescent="0.25">
      <c r="A11" s="71">
        <f>'DC-he-ipb1-29b'!G24</f>
        <v>1.7328653818262427</v>
      </c>
      <c r="B11" s="71">
        <f>'DC-he-ipb1-29b'!G25</f>
        <v>1.7378512224959775</v>
      </c>
      <c r="C11" s="71">
        <f>'DC-he-ipb1-29b'!G26</f>
        <v>1.6685031782695454</v>
      </c>
      <c r="D11" s="69">
        <f>'DC-he-ipb1-29b'!M11*100</f>
        <v>400</v>
      </c>
      <c r="E11" s="71">
        <f>'DC-he-ipb1-29b'!O11</f>
        <v>0.61003493164277378</v>
      </c>
      <c r="F11" s="72">
        <f>'DC-he-ipb1-29b'!P11</f>
        <v>-6.2976568073999317E-2</v>
      </c>
      <c r="N11" s="14"/>
      <c r="O11" s="10"/>
      <c r="P11" s="10"/>
      <c r="Q11" s="10"/>
      <c r="R11" s="10"/>
      <c r="S11" s="10"/>
      <c r="T11" s="19">
        <v>400</v>
      </c>
      <c r="U11" s="107">
        <v>36.543987000000001</v>
      </c>
      <c r="V11" s="107">
        <v>31.543453</v>
      </c>
      <c r="W11" s="107">
        <v>31.710046999999999</v>
      </c>
      <c r="X11" s="107">
        <v>31.693518000000001</v>
      </c>
      <c r="Y11" s="107">
        <v>31.933805</v>
      </c>
      <c r="Z11" s="107">
        <v>31.712610000000002</v>
      </c>
      <c r="AF11" s="107">
        <v>49.92362783950616</v>
      </c>
      <c r="AG11" s="107">
        <v>49.945865098765445</v>
      </c>
      <c r="AH11" s="107">
        <v>49.990235030864234</v>
      </c>
      <c r="AI11" s="107">
        <v>50.057905123456798</v>
      </c>
      <c r="AJ11" s="107">
        <v>50.076174234567894</v>
      </c>
      <c r="AK11" s="95">
        <v>3.3873508641975318</v>
      </c>
      <c r="AL11" s="95">
        <v>4.0015538765432099</v>
      </c>
      <c r="AM11" s="95">
        <v>4.5875790246913581</v>
      </c>
      <c r="AN11" s="95">
        <v>3.6855379691358046</v>
      </c>
      <c r="AO11" s="95">
        <v>3.0654871975308646</v>
      </c>
      <c r="AP11" s="107">
        <v>32.257416845679018</v>
      </c>
      <c r="AQ11" s="107">
        <v>30.984706728395039</v>
      </c>
      <c r="AR11" s="107">
        <v>29.854097447530869</v>
      </c>
      <c r="AS11" s="107">
        <v>31.019612808641963</v>
      </c>
      <c r="AT11" s="107">
        <v>32.343242672839494</v>
      </c>
      <c r="AU11" s="3">
        <f t="shared" si="3"/>
        <v>21.121308875308625</v>
      </c>
      <c r="AV11" s="3">
        <f t="shared" si="2"/>
        <v>23.04274332444448</v>
      </c>
      <c r="AW11" s="3">
        <f t="shared" si="2"/>
        <v>24.815468188518551</v>
      </c>
      <c r="AX11" s="3">
        <f t="shared" si="2"/>
        <v>22.797541043333357</v>
      </c>
      <c r="AY11" s="3">
        <f t="shared" si="2"/>
        <v>20.85972850320988</v>
      </c>
    </row>
    <row r="12" spans="1:51" x14ac:dyDescent="0.25">
      <c r="A12" s="52"/>
      <c r="B12" s="3"/>
      <c r="C12" s="3"/>
      <c r="D12" s="69">
        <f>'DC-he-ipb1-29b'!M12*100</f>
        <v>450</v>
      </c>
      <c r="E12" s="71">
        <f>'DC-he-ipb1-29b'!O12</f>
        <v>0.61115161820317976</v>
      </c>
      <c r="F12" s="72">
        <f>'DC-he-ipb1-29b'!P12</f>
        <v>0</v>
      </c>
      <c r="O12" s="42"/>
      <c r="P12" s="42"/>
      <c r="Q12" s="42"/>
      <c r="R12" s="42"/>
      <c r="S12" s="43"/>
      <c r="T12" s="20" t="s">
        <v>54</v>
      </c>
      <c r="U12" s="3"/>
      <c r="V12" s="3"/>
      <c r="W12" s="3"/>
      <c r="X12" s="3"/>
      <c r="Y12" s="3"/>
      <c r="Z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</row>
    <row r="13" spans="1:51" x14ac:dyDescent="0.25">
      <c r="A13" s="52"/>
      <c r="B13" s="3"/>
      <c r="C13" s="3"/>
      <c r="D13" s="69">
        <f>'DC-he-ipb1-29b'!M13*100</f>
        <v>500</v>
      </c>
      <c r="E13" s="71">
        <f>'DC-he-ipb1-29b'!O13</f>
        <v>0.60342589444087724</v>
      </c>
      <c r="F13" s="72">
        <f>'DC-he-ipb1-29b'!P13</f>
        <v>0</v>
      </c>
      <c r="I13" s="90"/>
      <c r="J13" s="90"/>
      <c r="K13" s="90"/>
      <c r="L13" s="90"/>
      <c r="M13" s="90"/>
      <c r="O13" s="9"/>
      <c r="P13" s="90"/>
      <c r="Q13" s="90"/>
      <c r="R13" s="90"/>
      <c r="S13" s="37"/>
      <c r="T13" s="19"/>
    </row>
    <row r="14" spans="1:51" x14ac:dyDescent="0.25">
      <c r="A14" s="52"/>
      <c r="B14" s="3"/>
      <c r="C14" s="3"/>
      <c r="D14" s="69">
        <f>'DC-he-ipb1-29b'!M14*100</f>
        <v>550</v>
      </c>
      <c r="E14" s="71">
        <f>'DC-he-ipb1-29b'!O14</f>
        <v>0.58767873461371956</v>
      </c>
      <c r="F14" s="72">
        <f>'DC-he-ipb1-29b'!P14</f>
        <v>0</v>
      </c>
      <c r="I14" s="90"/>
      <c r="J14" s="90"/>
      <c r="K14" s="90"/>
      <c r="L14" s="90"/>
      <c r="M14" s="90"/>
      <c r="O14" s="9"/>
      <c r="P14" s="90"/>
      <c r="Q14" s="90"/>
      <c r="R14" s="90"/>
      <c r="S14" s="37"/>
      <c r="T14" s="108"/>
      <c r="U14" s="2" t="s">
        <v>63</v>
      </c>
    </row>
    <row r="15" spans="1:51" s="90" customFormat="1" x14ac:dyDescent="0.25">
      <c r="A15" s="52"/>
      <c r="B15" s="3"/>
      <c r="C15" s="3"/>
      <c r="D15" s="69">
        <f>'DC-he-ipb1-29b'!M15*100</f>
        <v>600</v>
      </c>
      <c r="E15" s="71">
        <f>'DC-he-ipb1-29b'!O15</f>
        <v>0.5639101387217067</v>
      </c>
      <c r="F15" s="72">
        <f>'DC-he-ipb1-29b'!P15</f>
        <v>0</v>
      </c>
      <c r="G15" s="90">
        <f>T15</f>
        <v>150</v>
      </c>
      <c r="H15" s="7">
        <f>U6-U15</f>
        <v>0.11542700000000039</v>
      </c>
      <c r="I15" s="7">
        <f>V6-V15-(AF6-AF15)*$D$26-$D$27*(AK6+AP6-AK15-AP15)</f>
        <v>-0.58551839767979907</v>
      </c>
      <c r="J15" s="7">
        <f>W6-W15-(AG6-AG15)*$E$26-$E$27*(AL6+AQ6-AL15-AQ15)</f>
        <v>-0.56920281147956309</v>
      </c>
      <c r="K15" s="7">
        <f t="shared" ref="K15:K19" si="4">X6-X15-(AH6-AH15)*$F$26-$F$27*(AM6+AR6-AM15-AR15)</f>
        <v>-1.2185220067116702</v>
      </c>
      <c r="L15" s="7">
        <f>Y6-Y15-(AI6-AI15)*$E$26-$E$27*(AN6+AS6-AN15-AS15)</f>
        <v>-1.2934297836322592</v>
      </c>
      <c r="M15" s="7">
        <f t="shared" ref="M15" si="5">Z6-Z15-(AJ6-AJ15)*$D$26-$D$27*(AO6+AT6-AO15-AT15)</f>
        <v>-1.2142054011014094</v>
      </c>
      <c r="N15" s="14"/>
      <c r="O15" s="9"/>
      <c r="S15" s="37"/>
      <c r="T15" s="19">
        <v>150</v>
      </c>
      <c r="U15" s="107">
        <v>8.8026429999999998</v>
      </c>
      <c r="V15" s="107">
        <v>7.045725</v>
      </c>
      <c r="W15" s="107">
        <v>6.9331889999999996</v>
      </c>
      <c r="X15" s="107">
        <v>7.0020899999999999</v>
      </c>
      <c r="Y15" s="107">
        <v>7.0564179999999999</v>
      </c>
      <c r="Z15" s="107">
        <v>7.0070779999999999</v>
      </c>
      <c r="AF15" s="107">
        <v>49.993204598765416</v>
      </c>
      <c r="AG15" s="107">
        <v>49.926076104938268</v>
      </c>
      <c r="AH15" s="107">
        <v>49.994328321981435</v>
      </c>
      <c r="AI15" s="107">
        <v>50.074057475308649</v>
      </c>
      <c r="AJ15" s="107">
        <v>50.09597184567901</v>
      </c>
      <c r="AK15" s="95">
        <v>2.8700672160493843</v>
      </c>
      <c r="AL15" s="95">
        <v>3.262260246913582</v>
      </c>
      <c r="AM15" s="95">
        <v>3.8876251114551073</v>
      </c>
      <c r="AN15" s="95">
        <v>3.1019912160493823</v>
      </c>
      <c r="AO15" s="95">
        <v>2.5221211111111117</v>
      </c>
      <c r="AP15" s="107">
        <v>34.921268475308615</v>
      </c>
      <c r="AQ15" s="107">
        <v>33.497307364197503</v>
      </c>
      <c r="AR15" s="107">
        <v>32.113262417956676</v>
      </c>
      <c r="AS15" s="107">
        <v>33.491444277777745</v>
      </c>
      <c r="AT15" s="107">
        <v>35.143151129629629</v>
      </c>
      <c r="AU15" s="3">
        <f>AF15-AA15-(1+B39)*AP15+(1+$B$31)*AK15</f>
        <v>17.999404683827173</v>
      </c>
      <c r="AV15" s="3">
        <f t="shared" ref="AV15:AV20" si="6">AG15-AB15-(1+C39)*AQ15+(1+$B$31)*AL15</f>
        <v>19.756274192592617</v>
      </c>
      <c r="AW15" s="3">
        <f t="shared" ref="AW15:AW20" si="7">AH15-AC15-(1+D39)*AR15+(1+$B$31)*AM15</f>
        <v>21.84644351770897</v>
      </c>
      <c r="AX15" s="3">
        <f t="shared" ref="AX15:AX20" si="8">AI15-AD15-(1+E39)*AS15+(1+$B$31)*AN15</f>
        <v>19.746644237901275</v>
      </c>
      <c r="AY15" s="3">
        <f t="shared" ref="AY15:AY20" si="9">AJ15-AE15-(1+F39)*AT15+(1+$B$31)*AO15</f>
        <v>17.525384249382714</v>
      </c>
    </row>
    <row r="16" spans="1:51" s="90" customFormat="1" ht="15" customHeight="1" x14ac:dyDescent="0.25">
      <c r="A16" s="52"/>
      <c r="B16" s="3"/>
      <c r="C16" s="3"/>
      <c r="D16" s="8"/>
      <c r="E16" s="35"/>
      <c r="F16" s="36"/>
      <c r="G16" s="90">
        <f t="shared" ref="G16:G20" si="10">T16</f>
        <v>200</v>
      </c>
      <c r="H16" s="7">
        <f>U7-U16</f>
        <v>-0.18823400000000134</v>
      </c>
      <c r="I16" s="7">
        <f t="shared" ref="I16:I20" si="11">V7-V16-(AF7-AF16)*$D$26-$D$27*(AK7+AP7-AK16-AP16)</f>
        <v>-0.64670396425486643</v>
      </c>
      <c r="J16" s="7">
        <f t="shared" ref="J16:L20" si="12">W7-W16-(AG7-AG16)*$E$26-$E$27*(AL7+AQ7-AL16-AQ16)</f>
        <v>-1.531930268265818</v>
      </c>
      <c r="K16" s="7">
        <f t="shared" si="4"/>
        <v>-1.8035355966455966</v>
      </c>
      <c r="L16" s="7">
        <f t="shared" si="12"/>
        <v>-1.3687584959361057</v>
      </c>
      <c r="M16" s="7">
        <f t="shared" ref="M16" si="13">Z7-Z16-(AJ7-AJ16)*$D$26-$D$27*(AO7+AT7-AO16-AT16)</f>
        <v>-0.56889870508180707</v>
      </c>
      <c r="N16" s="14"/>
      <c r="O16" s="9"/>
      <c r="S16" s="37"/>
      <c r="T16" s="19">
        <v>200</v>
      </c>
      <c r="U16" s="107">
        <v>13.461486000000001</v>
      </c>
      <c r="V16" s="107">
        <v>11.369478000000001</v>
      </c>
      <c r="W16" s="107">
        <v>11.287477000000001</v>
      </c>
      <c r="X16" s="107">
        <v>11.221705999999999</v>
      </c>
      <c r="Y16" s="107">
        <v>11.243112999999999</v>
      </c>
      <c r="Z16" s="107">
        <v>11.226502999999999</v>
      </c>
      <c r="AF16" s="107">
        <v>49.91530525925927</v>
      </c>
      <c r="AG16" s="107">
        <v>49.937639506172864</v>
      </c>
      <c r="AH16" s="107">
        <v>49.995923287036995</v>
      </c>
      <c r="AI16" s="107">
        <v>50.068812246913573</v>
      </c>
      <c r="AJ16" s="107">
        <v>50.072777753086442</v>
      </c>
      <c r="AK16" s="95">
        <v>2.114969382716049</v>
      </c>
      <c r="AL16" s="95">
        <v>2.4957375308641976</v>
      </c>
      <c r="AM16" s="95">
        <v>3.0457129166666674</v>
      </c>
      <c r="AN16" s="95">
        <v>2.5306928641975306</v>
      </c>
      <c r="AO16" s="95">
        <v>2.0697430864197526</v>
      </c>
      <c r="AP16" s="107">
        <v>34.766453179012331</v>
      </c>
      <c r="AQ16" s="107">
        <v>33.414979314814808</v>
      </c>
      <c r="AR16" s="107">
        <v>32.120681910493829</v>
      </c>
      <c r="AS16" s="107">
        <v>33.308983018518532</v>
      </c>
      <c r="AT16" s="107">
        <v>35.1268800925926</v>
      </c>
      <c r="AU16" s="3">
        <f t="shared" ref="AU16:AU20" si="14">AF16-AA16-(1+B40)*AP16+(1+$B$31)*AK16</f>
        <v>17.306120850617308</v>
      </c>
      <c r="AV16" s="3">
        <f t="shared" si="6"/>
        <v>19.068312472839537</v>
      </c>
      <c r="AW16" s="3">
        <f t="shared" si="7"/>
        <v>20.981868551543165</v>
      </c>
      <c r="AX16" s="3">
        <f t="shared" si="8"/>
        <v>19.341135949876524</v>
      </c>
      <c r="AY16" s="3">
        <f t="shared" si="9"/>
        <v>17.057035608641989</v>
      </c>
    </row>
    <row r="17" spans="1:51" s="90" customFormat="1" x14ac:dyDescent="0.25">
      <c r="D17" s="8"/>
      <c r="E17" s="35"/>
      <c r="F17" s="36"/>
      <c r="G17" s="90">
        <f t="shared" si="10"/>
        <v>250</v>
      </c>
      <c r="H17" s="7">
        <f t="shared" ref="H17:H20" si="15">U8-U17</f>
        <v>-0.42232699999999923</v>
      </c>
      <c r="I17" s="7">
        <f t="shared" si="11"/>
        <v>-0.64761725331956987</v>
      </c>
      <c r="J17" s="7">
        <f t="shared" si="12"/>
        <v>-0.58533339020061614</v>
      </c>
      <c r="K17" s="7">
        <f t="shared" si="4"/>
        <v>-1.4195562873832297</v>
      </c>
      <c r="L17" s="7">
        <f t="shared" si="12"/>
        <v>-1.3512506205705908</v>
      </c>
      <c r="M17" s="7">
        <f t="shared" ref="M17" si="16">Z8-Z17-(AJ8-AJ17)*$D$26-$D$27*(AO8+AT8-AO17-AT17)</f>
        <v>-1.0671519792638884</v>
      </c>
      <c r="N17" s="14"/>
      <c r="O17" s="9"/>
      <c r="S17" s="37"/>
      <c r="T17" s="19">
        <v>250</v>
      </c>
      <c r="U17" s="107">
        <v>18.687576</v>
      </c>
      <c r="V17" s="107">
        <v>16.081963999999999</v>
      </c>
      <c r="W17" s="107">
        <v>15.936415</v>
      </c>
      <c r="X17" s="107">
        <v>15.803201</v>
      </c>
      <c r="Y17" s="107">
        <v>15.916271</v>
      </c>
      <c r="Z17" s="107">
        <v>16.005016000000001</v>
      </c>
      <c r="AF17" s="107">
        <v>49.928429870370394</v>
      </c>
      <c r="AG17" s="107">
        <v>49.932719888888897</v>
      </c>
      <c r="AH17" s="107">
        <v>49.99042741666667</v>
      </c>
      <c r="AI17" s="107">
        <v>50.065802395061723</v>
      </c>
      <c r="AJ17" s="107">
        <v>50.086544944099394</v>
      </c>
      <c r="AK17" s="95">
        <v>1.8769242777777788</v>
      </c>
      <c r="AL17" s="95">
        <v>2.3531432469135818</v>
      </c>
      <c r="AM17" s="95">
        <v>2.9528756851851856</v>
      </c>
      <c r="AN17" s="95">
        <v>2.3497997160493829</v>
      </c>
      <c r="AO17" s="95">
        <v>1.8343148385093149</v>
      </c>
      <c r="AP17" s="107">
        <v>34.620687604938261</v>
      </c>
      <c r="AQ17" s="107">
        <v>33.174356746913581</v>
      </c>
      <c r="AR17" s="107">
        <v>31.746714246913591</v>
      </c>
      <c r="AS17" s="107">
        <v>32.93860865432098</v>
      </c>
      <c r="AT17" s="107">
        <v>34.58269564596273</v>
      </c>
      <c r="AU17" s="3">
        <f t="shared" si="14"/>
        <v>17.222205028765465</v>
      </c>
      <c r="AV17" s="3">
        <f t="shared" si="6"/>
        <v>19.158569253827171</v>
      </c>
      <c r="AW17" s="3">
        <f t="shared" si="7"/>
        <v>21.255646368641969</v>
      </c>
      <c r="AX17" s="3">
        <f t="shared" si="8"/>
        <v>19.523989451111113</v>
      </c>
      <c r="AY17" s="3">
        <f t="shared" si="9"/>
        <v>17.374850433416167</v>
      </c>
    </row>
    <row r="18" spans="1:51" s="90" customFormat="1" ht="15" customHeight="1" x14ac:dyDescent="0.25">
      <c r="A18" s="121" t="s">
        <v>14</v>
      </c>
      <c r="B18" s="121"/>
      <c r="C18" s="121"/>
      <c r="D18" s="121"/>
      <c r="E18" s="121"/>
      <c r="F18" s="122"/>
      <c r="G18" s="90">
        <f t="shared" si="10"/>
        <v>300</v>
      </c>
      <c r="H18" s="7">
        <f t="shared" si="15"/>
        <v>-0.43538299999999808</v>
      </c>
      <c r="I18" s="7">
        <f t="shared" si="11"/>
        <v>-0.90186822175645731</v>
      </c>
      <c r="J18" s="7">
        <f t="shared" si="12"/>
        <v>-0.5985401774302519</v>
      </c>
      <c r="K18" s="7">
        <f t="shared" si="4"/>
        <v>-0.3310379871956417</v>
      </c>
      <c r="L18" s="7">
        <f t="shared" si="12"/>
        <v>-4.9427198272405493E-2</v>
      </c>
      <c r="M18" s="7">
        <f t="shared" ref="M18" si="17">Z9-Z18-(AJ9-AJ18)*$D$26-$D$27*(AO9+AT9-AO18-AT18)</f>
        <v>0.34138990693689775</v>
      </c>
      <c r="N18" s="14"/>
      <c r="O18" s="9"/>
      <c r="S18" s="37"/>
      <c r="T18" s="19">
        <v>300</v>
      </c>
      <c r="U18" s="107">
        <v>24.128959999999999</v>
      </c>
      <c r="V18" s="107">
        <v>21.270212000000001</v>
      </c>
      <c r="W18" s="107">
        <v>20.803585000000002</v>
      </c>
      <c r="X18" s="107">
        <v>20.521249999999998</v>
      </c>
      <c r="Y18" s="107">
        <v>20.779335</v>
      </c>
      <c r="Z18" s="107">
        <v>21.144955</v>
      </c>
      <c r="AF18" s="107">
        <v>49.90762632098766</v>
      </c>
      <c r="AG18" s="107">
        <v>49.932165703703689</v>
      </c>
      <c r="AH18" s="107">
        <v>49.998066009259233</v>
      </c>
      <c r="AI18" s="107">
        <v>50.074490296296318</v>
      </c>
      <c r="AJ18" s="107">
        <v>50.086832172839536</v>
      </c>
      <c r="AK18" s="95">
        <v>1.7709642839506166</v>
      </c>
      <c r="AL18" s="95">
        <v>2.4323309074074069</v>
      </c>
      <c r="AM18" s="95">
        <v>3.3441614043209889</v>
      </c>
      <c r="AN18" s="95">
        <v>3.1154799691358015</v>
      </c>
      <c r="AO18" s="95">
        <v>2.7155250740740731</v>
      </c>
      <c r="AP18" s="107">
        <v>34.235320592592601</v>
      </c>
      <c r="AQ18" s="107">
        <v>32.500168006172835</v>
      </c>
      <c r="AR18" s="107">
        <v>31.355378089506178</v>
      </c>
      <c r="AS18" s="107">
        <v>32.609133913580258</v>
      </c>
      <c r="AT18" s="107">
        <v>34.294474876543212</v>
      </c>
      <c r="AU18" s="3">
        <f t="shared" si="14"/>
        <v>17.478689298024687</v>
      </c>
      <c r="AV18" s="3">
        <f t="shared" si="6"/>
        <v>19.912975223086409</v>
      </c>
      <c r="AW18" s="3">
        <f t="shared" si="7"/>
        <v>22.053732552160461</v>
      </c>
      <c r="AX18" s="3">
        <f t="shared" si="8"/>
        <v>20.643145951234576</v>
      </c>
      <c r="AY18" s="3">
        <f t="shared" si="9"/>
        <v>18.562192871851877</v>
      </c>
    </row>
    <row r="19" spans="1:51" s="90" customFormat="1" ht="15" customHeight="1" x14ac:dyDescent="0.25">
      <c r="A19" s="121"/>
      <c r="B19" s="121"/>
      <c r="C19" s="121"/>
      <c r="D19" s="121"/>
      <c r="E19" s="121"/>
      <c r="F19" s="122"/>
      <c r="G19" s="90">
        <f t="shared" si="10"/>
        <v>350</v>
      </c>
      <c r="H19" s="7">
        <f t="shared" si="15"/>
        <v>-0.68053600000000003</v>
      </c>
      <c r="I19" s="7">
        <f t="shared" si="11"/>
        <v>0.18176449856475818</v>
      </c>
      <c r="J19" s="7">
        <f t="shared" si="12"/>
        <v>-1.0732379136865269</v>
      </c>
      <c r="K19" s="7">
        <f t="shared" si="4"/>
        <v>-1.9660168171592518</v>
      </c>
      <c r="L19" s="7">
        <f t="shared" si="12"/>
        <v>-1.0836316476116767</v>
      </c>
      <c r="M19" s="7">
        <f t="shared" ref="M19" si="18">Z10-Z19-(AJ10-AJ19)*$D$26-$D$27*(AO10+AT10-AO19-AT19)</f>
        <v>-1.0531913820662506</v>
      </c>
      <c r="N19" s="14"/>
      <c r="O19" s="9"/>
      <c r="S19" s="9"/>
      <c r="T19" s="19">
        <v>350</v>
      </c>
      <c r="U19" s="107">
        <v>30.293479999999999</v>
      </c>
      <c r="V19" s="107">
        <v>27.153500000000001</v>
      </c>
      <c r="W19" s="107">
        <v>26.964275000000001</v>
      </c>
      <c r="X19" s="107">
        <v>26.965031</v>
      </c>
      <c r="Y19" s="107">
        <v>26.955840999999999</v>
      </c>
      <c r="Z19" s="107">
        <v>27.099815</v>
      </c>
      <c r="AF19" s="107">
        <v>49.936939820987661</v>
      </c>
      <c r="AG19" s="107">
        <v>49.894158617283964</v>
      </c>
      <c r="AH19" s="107">
        <v>49.985727000000033</v>
      </c>
      <c r="AI19" s="107">
        <v>50.061307487654325</v>
      </c>
      <c r="AJ19" s="107">
        <v>50.081609691358032</v>
      </c>
      <c r="AK19" s="95">
        <v>2.8835791111111102</v>
      </c>
      <c r="AL19" s="95">
        <v>3.0718063024691369</v>
      </c>
      <c r="AM19" s="95">
        <v>3.642816728395061</v>
      </c>
      <c r="AN19" s="95">
        <v>3.2277432037037044</v>
      </c>
      <c r="AO19" s="95">
        <v>2.7185180987654318</v>
      </c>
      <c r="AP19" s="107">
        <v>34.130926932098767</v>
      </c>
      <c r="AQ19" s="107">
        <v>32.404862030864194</v>
      </c>
      <c r="AR19" s="107">
        <v>30.855427648148186</v>
      </c>
      <c r="AS19" s="107">
        <v>32.650930327160488</v>
      </c>
      <c r="AT19" s="107">
        <v>34.138055320987668</v>
      </c>
      <c r="AU19" s="3">
        <f t="shared" si="14"/>
        <v>18.747263582222228</v>
      </c>
      <c r="AV19" s="3">
        <f t="shared" si="6"/>
        <v>20.62253901493829</v>
      </c>
      <c r="AW19" s="3">
        <f t="shared" si="7"/>
        <v>22.84597241481481</v>
      </c>
      <c r="AX19" s="3">
        <f t="shared" si="8"/>
        <v>20.702675228271616</v>
      </c>
      <c r="AY19" s="3">
        <f t="shared" si="9"/>
        <v>18.716442831111106</v>
      </c>
    </row>
    <row r="20" spans="1:51" s="90" customFormat="1" ht="15" customHeight="1" x14ac:dyDescent="0.25">
      <c r="A20" s="121"/>
      <c r="B20" s="121"/>
      <c r="C20" s="121"/>
      <c r="D20" s="121"/>
      <c r="E20" s="121"/>
      <c r="F20" s="122"/>
      <c r="G20" s="90">
        <f t="shared" si="10"/>
        <v>400</v>
      </c>
      <c r="H20" s="7">
        <f t="shared" si="15"/>
        <v>-0.49248199999999542</v>
      </c>
      <c r="I20" s="7">
        <f t="shared" si="11"/>
        <v>-1.4245323525394198</v>
      </c>
      <c r="J20" s="7">
        <f t="shared" si="12"/>
        <v>-1.8969280044729411</v>
      </c>
      <c r="K20" s="7">
        <f>X11-X20-(AH11-AH20)*$F$26-$F$27*(AM11+AR11-AM20-AR20)</f>
        <v>-1.8914122893223444</v>
      </c>
      <c r="L20" s="7">
        <f t="shared" si="12"/>
        <v>-3.8765377649504149</v>
      </c>
      <c r="M20" s="7">
        <f t="shared" ref="M20" si="19">Z11-Z20-(AJ11-AJ20)*$D$26-$D$27*(AO11+AT11-AO20-AT20)</f>
        <v>-3.6122474310283801</v>
      </c>
      <c r="N20" s="14"/>
      <c r="O20" s="9"/>
      <c r="S20" s="9"/>
      <c r="T20" s="19">
        <v>400</v>
      </c>
      <c r="U20" s="107">
        <v>37.036468999999997</v>
      </c>
      <c r="V20" s="107">
        <v>34.039959000000003</v>
      </c>
      <c r="W20" s="107">
        <v>34.245021999999999</v>
      </c>
      <c r="X20" s="107">
        <v>34.067104</v>
      </c>
      <c r="Y20" s="107">
        <v>34.102668999999999</v>
      </c>
      <c r="Z20" s="107">
        <v>34.115603999999998</v>
      </c>
      <c r="AF20" s="107">
        <v>49.894706216049372</v>
      </c>
      <c r="AG20" s="107">
        <v>49.930534166666661</v>
      </c>
      <c r="AH20" s="107">
        <v>49.998455709876488</v>
      </c>
      <c r="AI20" s="107">
        <v>50.084178864197533</v>
      </c>
      <c r="AJ20" s="107">
        <v>50.095374296296292</v>
      </c>
      <c r="AK20" s="95">
        <v>2.5047198456790118</v>
      </c>
      <c r="AL20" s="95">
        <v>2.9039897962962971</v>
      </c>
      <c r="AM20" s="95">
        <v>3.4283123611111117</v>
      </c>
      <c r="AN20" s="95">
        <v>0.45547443827160489</v>
      </c>
      <c r="AO20" s="95">
        <v>-3.5875938271604922E-2</v>
      </c>
      <c r="AP20" s="107">
        <v>34.099638851851857</v>
      </c>
      <c r="AQ20" s="107">
        <v>32.650329728395057</v>
      </c>
      <c r="AR20" s="107">
        <v>31.421038058641965</v>
      </c>
      <c r="AS20" s="107">
        <v>32.740541944444445</v>
      </c>
      <c r="AT20" s="107">
        <v>34.372394765432098</v>
      </c>
      <c r="AU20" s="3">
        <f t="shared" si="14"/>
        <v>18.349881606790106</v>
      </c>
      <c r="AV20" s="3">
        <f t="shared" si="6"/>
        <v>20.242274030493824</v>
      </c>
      <c r="AW20" s="3">
        <f t="shared" si="7"/>
        <v>22.074296259567856</v>
      </c>
      <c r="AX20" s="3">
        <f t="shared" si="8"/>
        <v>17.808220846790125</v>
      </c>
      <c r="AY20" s="3">
        <f t="shared" si="9"/>
        <v>15.686386073827157</v>
      </c>
    </row>
    <row r="21" spans="1:51" ht="15" customHeight="1" x14ac:dyDescent="0.25">
      <c r="A21" s="51" t="s">
        <v>15</v>
      </c>
      <c r="D21" s="9">
        <v>300</v>
      </c>
      <c r="E21" s="9">
        <v>150</v>
      </c>
      <c r="F21" s="37">
        <v>100</v>
      </c>
      <c r="T21" s="20" t="s">
        <v>64</v>
      </c>
    </row>
    <row r="22" spans="1:51" ht="15" customHeight="1" x14ac:dyDescent="0.25">
      <c r="A22" s="51" t="s">
        <v>4</v>
      </c>
      <c r="D22" s="38">
        <v>50</v>
      </c>
      <c r="E22" s="38">
        <v>50</v>
      </c>
      <c r="F22" s="39">
        <v>50</v>
      </c>
      <c r="T22" s="108"/>
    </row>
    <row r="23" spans="1:51" ht="15" customHeight="1" x14ac:dyDescent="0.25">
      <c r="A23" s="51" t="s">
        <v>7</v>
      </c>
      <c r="D23" s="38">
        <v>47.74</v>
      </c>
      <c r="E23" s="38">
        <v>47.67</v>
      </c>
      <c r="F23" s="39">
        <v>47.55</v>
      </c>
      <c r="T23" s="108"/>
      <c r="U23" s="2" t="s">
        <v>65</v>
      </c>
    </row>
    <row r="24" spans="1:51" s="90" customFormat="1" ht="15" customHeight="1" x14ac:dyDescent="0.25">
      <c r="A24" s="51" t="s">
        <v>9</v>
      </c>
      <c r="D24" s="38">
        <v>34.770000000000003</v>
      </c>
      <c r="E24" s="38">
        <v>34.159999999999997</v>
      </c>
      <c r="F24" s="39">
        <v>33.159999999999997</v>
      </c>
      <c r="G24" s="90">
        <f>T24</f>
        <v>150</v>
      </c>
      <c r="H24" s="7">
        <f>U6-U24</f>
        <v>-0.18053199999999947</v>
      </c>
      <c r="I24" s="7">
        <f>V6-V24-(AF15-AF24)*$D$26-$D$27*(AK15+AP15-AK24-AP24)</f>
        <v>-1.3164176427618308</v>
      </c>
      <c r="J24" s="7">
        <f>W15-W24-(AG15-AG24)*$E$26-$E$27*(AL15+AQ15-AL24-AQ24)</f>
        <v>1.7083326001135379E-2</v>
      </c>
      <c r="K24" s="7">
        <f>X15-X24-(AH15-AH24)*$F$26-$F$27*(AM15+AR15-AM24-AR24)</f>
        <v>-6.2165616063661736E-2</v>
      </c>
      <c r="L24" s="7">
        <f>Y15-Y24-(AI15-AI24)*$E$26-$E$27*(AN15+AS15-AN24-AS24)</f>
        <v>0.16779664441431003</v>
      </c>
      <c r="M24" s="7">
        <f>Z6-Z24-(AJ15-AJ24)*$D$26-$D$27*(AO15+AT15-AO24-AT24)</f>
        <v>-2.592715403353842</v>
      </c>
      <c r="N24" s="14"/>
      <c r="O24" s="9"/>
      <c r="S24" s="9"/>
      <c r="T24" s="97">
        <v>150</v>
      </c>
      <c r="U24" s="107">
        <v>9.0986019999999996</v>
      </c>
      <c r="V24" s="107">
        <v>7.4825350000000004</v>
      </c>
      <c r="W24" s="107">
        <v>7.329752</v>
      </c>
      <c r="X24" s="107">
        <v>6.9686199999999996</v>
      </c>
      <c r="Y24" s="107">
        <v>7.1070469999999997</v>
      </c>
      <c r="Z24" s="107">
        <v>7.2940860000000001</v>
      </c>
      <c r="AF24" s="107">
        <v>49.88952205555556</v>
      </c>
      <c r="AG24" s="107">
        <v>49.927419518518519</v>
      </c>
      <c r="AH24" s="107">
        <v>49.997108271604937</v>
      </c>
      <c r="AI24" s="107">
        <v>50.067104524691374</v>
      </c>
      <c r="AJ24" s="107">
        <v>50.095843438271601</v>
      </c>
      <c r="AK24" s="95">
        <v>3.7203720617283937</v>
      </c>
      <c r="AL24" s="95">
        <v>3.8776830864197538</v>
      </c>
      <c r="AM24" s="95">
        <v>4.273699401234567</v>
      </c>
      <c r="AN24" s="95">
        <v>3.4449455308641963</v>
      </c>
      <c r="AO24" s="95">
        <v>2.660526333333332</v>
      </c>
      <c r="AP24" s="107">
        <v>34.797305814814813</v>
      </c>
      <c r="AQ24" s="107">
        <v>33.241577796296312</v>
      </c>
      <c r="AR24" s="107">
        <v>31.643081836419729</v>
      </c>
      <c r="AS24" s="107">
        <v>33.344252549382709</v>
      </c>
      <c r="AT24" s="107">
        <v>34.385703679012352</v>
      </c>
      <c r="AU24" s="3">
        <f>AF24-AA24-(1+B48)*AP24+(1+$B$31)*AK24</f>
        <v>18.886995743703707</v>
      </c>
      <c r="AV24" s="3">
        <f t="shared" ref="AV24:AV29" si="20">AG24-AB24-(1+C48)*AQ24+(1+$B$31)*AL24</f>
        <v>20.641078470370356</v>
      </c>
      <c r="AW24" s="3">
        <f t="shared" ref="AW24:AW29" si="21">AH24-AC24-(1+D48)*AR24+(1+$B$31)*AM24</f>
        <v>22.713199824444466</v>
      </c>
      <c r="AX24" s="3">
        <f t="shared" ref="AX24:AX29" si="22">AI24-AD24-(1+E48)*AS24+(1+$B$31)*AN24</f>
        <v>20.236696416790146</v>
      </c>
      <c r="AY24" s="3">
        <f t="shared" ref="AY24:AY29" si="23">AJ24-AE24-(1+F48)*AT24+(1+$B$31)*AO24</f>
        <v>18.423876619259246</v>
      </c>
    </row>
    <row r="25" spans="1:51" s="90" customFormat="1" x14ac:dyDescent="0.25">
      <c r="A25" s="51" t="s">
        <v>8</v>
      </c>
      <c r="D25" s="38">
        <v>6.98</v>
      </c>
      <c r="E25" s="38">
        <v>7.41</v>
      </c>
      <c r="F25" s="39">
        <v>7.64</v>
      </c>
      <c r="G25" s="90">
        <f t="shared" ref="G25:G29" si="24">T25</f>
        <v>200</v>
      </c>
      <c r="H25" s="7">
        <f t="shared" ref="H25:H29" si="25">U7-U25</f>
        <v>-0.31693200000000132</v>
      </c>
      <c r="I25" s="7">
        <f t="shared" ref="I25:I28" si="26">V7-V25-(AF16-AF25)*$D$26-$D$27*(AK16+AP16-AK25-AP25)</f>
        <v>-2.3666247549474622</v>
      </c>
      <c r="J25" s="7">
        <f t="shared" ref="J25:J29" si="27">W16-W25-(AG16-AG25)*$E$26-$E$27*(AL16+AQ16-AL25-AQ25)</f>
        <v>-0.69948343140407443</v>
      </c>
      <c r="K25" s="7">
        <f t="shared" ref="K25:K28" si="28">X16-X25-(AH16-AH25)*$F$26-$F$27*(AM16+AR16-AM25-AR25)</f>
        <v>-0.45153834077560007</v>
      </c>
      <c r="L25" s="7">
        <f t="shared" ref="L25:L29" si="29">Y16-Y25-(AI16-AI25)*$E$26-$E$27*(AN16+AS16-AN25-AS25)</f>
        <v>-0.44203566752090256</v>
      </c>
      <c r="M25" s="7">
        <f t="shared" ref="M25:M28" si="30">Z7-Z25-(AJ16-AJ25)*$D$26-$D$27*(AO16+AT16-AO25-AT25)</f>
        <v>-3.2977759025773565</v>
      </c>
      <c r="N25" s="14"/>
      <c r="O25" s="9"/>
      <c r="S25" s="9"/>
      <c r="T25" s="97">
        <v>200</v>
      </c>
      <c r="U25" s="107">
        <v>13.590184000000001</v>
      </c>
      <c r="V25" s="107">
        <v>11.793597</v>
      </c>
      <c r="W25" s="107">
        <v>11.273851000000001</v>
      </c>
      <c r="X25" s="107">
        <v>10.977026</v>
      </c>
      <c r="Y25" s="107">
        <v>11.299547</v>
      </c>
      <c r="Z25" s="107">
        <v>11.867723</v>
      </c>
      <c r="AF25" s="107">
        <v>49.931345308641966</v>
      </c>
      <c r="AG25" s="107">
        <v>49.942616549382727</v>
      </c>
      <c r="AH25" s="107">
        <v>49.987717043209869</v>
      </c>
      <c r="AI25" s="107">
        <v>50.058169376543241</v>
      </c>
      <c r="AJ25" s="107">
        <v>50.075440524691338</v>
      </c>
      <c r="AK25" s="95">
        <v>3.0219582716049396</v>
      </c>
      <c r="AL25" s="95">
        <v>3.1907898395061745</v>
      </c>
      <c r="AM25" s="95">
        <v>3.692759342592594</v>
      </c>
      <c r="AN25" s="95">
        <v>3.0659784012345677</v>
      </c>
      <c r="AO25" s="95">
        <v>2.5970509506172839</v>
      </c>
      <c r="AP25" s="107">
        <v>33.935630283950637</v>
      </c>
      <c r="AQ25" s="107">
        <v>32.094284469135815</v>
      </c>
      <c r="AR25" s="107">
        <v>30.882291163580238</v>
      </c>
      <c r="AS25" s="107">
        <v>32.445531944444426</v>
      </c>
      <c r="AT25" s="107">
        <v>34.026612882716044</v>
      </c>
      <c r="AU25" s="3">
        <f t="shared" ref="AU25:AU29" si="31">AF25-AA25-(1+B49)*AP25+(1+$B$31)*AK25</f>
        <v>19.078112461728367</v>
      </c>
      <c r="AV25" s="3">
        <f t="shared" si="20"/>
        <v>21.102937716543209</v>
      </c>
      <c r="AW25" s="3">
        <f t="shared" si="21"/>
        <v>22.872040409074078</v>
      </c>
      <c r="AX25" s="3">
        <f t="shared" si="22"/>
        <v>20.739935401358075</v>
      </c>
      <c r="AY25" s="3">
        <f t="shared" si="23"/>
        <v>18.697819611604924</v>
      </c>
    </row>
    <row r="26" spans="1:51" s="90" customFormat="1" x14ac:dyDescent="0.25">
      <c r="A26" s="51" t="s">
        <v>16</v>
      </c>
      <c r="D26" s="10">
        <f>1-(D23-D24-D25)/D23</f>
        <v>0.87452869710934233</v>
      </c>
      <c r="E26" s="10">
        <f>1-(E23-E24-E25)/E23</f>
        <v>0.8720369204950702</v>
      </c>
      <c r="F26" s="40">
        <f>1-(F23-F24-F25)/F23</f>
        <v>0.85804416403785488</v>
      </c>
      <c r="G26" s="90">
        <f t="shared" si="24"/>
        <v>250</v>
      </c>
      <c r="H26" s="7">
        <f t="shared" si="25"/>
        <v>-0.65840899999999891</v>
      </c>
      <c r="I26" s="7">
        <f t="shared" si="26"/>
        <v>-3.5758936880783119</v>
      </c>
      <c r="J26" s="7">
        <f t="shared" si="27"/>
        <v>-1.0669884383951598</v>
      </c>
      <c r="K26" s="7">
        <f t="shared" si="28"/>
        <v>-0.10934112105624605</v>
      </c>
      <c r="L26" s="7">
        <f t="shared" si="29"/>
        <v>-0.77450088667529249</v>
      </c>
      <c r="M26" s="7">
        <f t="shared" si="30"/>
        <v>-3.0608161815102743</v>
      </c>
      <c r="N26" s="14"/>
      <c r="O26" s="9"/>
      <c r="S26" s="9"/>
      <c r="T26" s="97">
        <v>250</v>
      </c>
      <c r="U26" s="107">
        <v>18.923658</v>
      </c>
      <c r="V26" s="107">
        <v>16.259616999999999</v>
      </c>
      <c r="W26" s="107">
        <v>15.735161</v>
      </c>
      <c r="X26" s="107">
        <v>15.140243</v>
      </c>
      <c r="Y26" s="107">
        <v>16.117944999999999</v>
      </c>
      <c r="Z26" s="107">
        <v>16.015419000000001</v>
      </c>
      <c r="AF26" s="107">
        <v>49.904147901234552</v>
      </c>
      <c r="AG26" s="107">
        <v>49.921147530864218</v>
      </c>
      <c r="AH26" s="107">
        <v>49.994450175925898</v>
      </c>
      <c r="AI26" s="107">
        <v>50.076492672839514</v>
      </c>
      <c r="AJ26" s="107">
        <v>50.097016074074055</v>
      </c>
      <c r="AK26" s="95">
        <v>2.3183314753086419</v>
      </c>
      <c r="AL26" s="95">
        <v>2.8158696419753078</v>
      </c>
      <c r="AM26" s="95">
        <v>3.47233272839506</v>
      </c>
      <c r="AN26" s="95">
        <v>2.8314430061728397</v>
      </c>
      <c r="AO26" s="95">
        <v>2.2767383395061729</v>
      </c>
      <c r="AP26" s="107">
        <v>33.408196728395055</v>
      </c>
      <c r="AQ26" s="107">
        <v>31.614476302469125</v>
      </c>
      <c r="AR26" s="107">
        <v>30.561628734567904</v>
      </c>
      <c r="AS26" s="107">
        <v>31.949309765432094</v>
      </c>
      <c r="AT26" s="107">
        <v>33.56573959876544</v>
      </c>
      <c r="AU26" s="3">
        <f t="shared" si="31"/>
        <v>18.860649277654311</v>
      </c>
      <c r="AV26" s="3">
        <f t="shared" si="20"/>
        <v>21.178858263209907</v>
      </c>
      <c r="AW26" s="3">
        <f t="shared" si="21"/>
        <v>22.974600824320955</v>
      </c>
      <c r="AX26" s="3">
        <f t="shared" si="22"/>
        <v>21.015254773703717</v>
      </c>
      <c r="AY26" s="3">
        <f t="shared" si="23"/>
        <v>18.853549581604913</v>
      </c>
    </row>
    <row r="27" spans="1:51" s="90" customFormat="1" x14ac:dyDescent="0.25">
      <c r="A27" s="51" t="s">
        <v>6</v>
      </c>
      <c r="D27" s="10">
        <f>D23/(D24+D25)</f>
        <v>1.1434730538922155</v>
      </c>
      <c r="E27" s="10">
        <f>E23/(E24+E25)</f>
        <v>1.1467404378157326</v>
      </c>
      <c r="F27" s="40">
        <f>F23/(F24+F25)</f>
        <v>1.1654411764705883</v>
      </c>
      <c r="G27" s="90">
        <f t="shared" si="24"/>
        <v>300</v>
      </c>
      <c r="H27" s="7">
        <f t="shared" si="25"/>
        <v>-0.39415499999999781</v>
      </c>
      <c r="I27" s="7">
        <f t="shared" si="26"/>
        <v>-3.1251342429856876</v>
      </c>
      <c r="J27" s="7">
        <f t="shared" si="27"/>
        <v>-1.8336531731477501</v>
      </c>
      <c r="K27" s="7">
        <f t="shared" si="28"/>
        <v>-2.0685277928177053</v>
      </c>
      <c r="L27" s="7">
        <f t="shared" si="29"/>
        <v>-0.80434334740260816</v>
      </c>
      <c r="M27" s="7">
        <f t="shared" si="30"/>
        <v>-2.9018253019944229</v>
      </c>
      <c r="N27" s="14"/>
      <c r="O27" s="9"/>
      <c r="S27" s="9"/>
      <c r="T27" s="97">
        <v>300</v>
      </c>
      <c r="U27" s="107">
        <v>24.087731999999999</v>
      </c>
      <c r="V27" s="107">
        <v>21.174274</v>
      </c>
      <c r="W27" s="107">
        <v>20.46245</v>
      </c>
      <c r="X27" s="107">
        <v>19.914248000000001</v>
      </c>
      <c r="Y27" s="107">
        <v>20.486279</v>
      </c>
      <c r="Z27" s="107">
        <v>21.114424</v>
      </c>
      <c r="AF27" s="107">
        <v>49.92146671604938</v>
      </c>
      <c r="AG27" s="107">
        <v>49.910631339506168</v>
      </c>
      <c r="AH27" s="107">
        <v>49.983082117449669</v>
      </c>
      <c r="AI27" s="107">
        <v>50.063373876543231</v>
      </c>
      <c r="AJ27" s="107">
        <v>50.087717271604909</v>
      </c>
      <c r="AK27" s="95">
        <v>1.9818883641975318</v>
      </c>
      <c r="AL27" s="95">
        <v>2.2500453703703718</v>
      </c>
      <c r="AM27" s="95">
        <v>2.9340744328859083</v>
      </c>
      <c r="AN27" s="95">
        <v>3.32527974691358</v>
      </c>
      <c r="AO27" s="95">
        <v>3.0101399197530854</v>
      </c>
      <c r="AP27" s="107">
        <v>33.161336327160498</v>
      </c>
      <c r="AQ27" s="107">
        <v>30.802333734567895</v>
      </c>
      <c r="AR27" s="107">
        <v>29.480774073825508</v>
      </c>
      <c r="AS27" s="107">
        <v>31.45081485185186</v>
      </c>
      <c r="AT27" s="107">
        <v>33.176765561728388</v>
      </c>
      <c r="AU27" s="3">
        <f t="shared" si="31"/>
        <v>18.781656520370365</v>
      </c>
      <c r="AV27" s="3">
        <f t="shared" si="20"/>
        <v>21.403343882716051</v>
      </c>
      <c r="AW27" s="3">
        <f t="shared" si="21"/>
        <v>23.495063965167788</v>
      </c>
      <c r="AX27" s="3">
        <f t="shared" si="22"/>
        <v>22.004344366543222</v>
      </c>
      <c r="AY27" s="3">
        <f t="shared" si="23"/>
        <v>19.981294428024668</v>
      </c>
    </row>
    <row r="28" spans="1:51" s="90" customFormat="1" x14ac:dyDescent="0.25">
      <c r="D28" s="9"/>
      <c r="E28" s="9"/>
      <c r="F28" s="37"/>
      <c r="G28" s="90">
        <f t="shared" si="24"/>
        <v>350</v>
      </c>
      <c r="H28" s="7">
        <f t="shared" si="25"/>
        <v>-0.81459000000000259</v>
      </c>
      <c r="I28" s="7">
        <f t="shared" si="26"/>
        <v>-2.7393351390146119</v>
      </c>
      <c r="J28" s="7">
        <f t="shared" si="27"/>
        <v>-0.38779887025756038</v>
      </c>
      <c r="K28" s="7">
        <f t="shared" si="28"/>
        <v>0.31536255126338508</v>
      </c>
      <c r="L28" s="7">
        <f t="shared" si="29"/>
        <v>-1.4036845874135548</v>
      </c>
      <c r="M28" s="7">
        <f t="shared" si="30"/>
        <v>-3.286204372528104</v>
      </c>
      <c r="N28" s="14"/>
      <c r="O28" s="9"/>
      <c r="S28" s="9"/>
      <c r="T28" s="97">
        <v>350</v>
      </c>
      <c r="U28" s="107">
        <v>30.427534000000001</v>
      </c>
      <c r="V28" s="107">
        <v>27.434702000000001</v>
      </c>
      <c r="W28" s="107">
        <v>27.290230000000001</v>
      </c>
      <c r="X28" s="107">
        <v>27.004328000000001</v>
      </c>
      <c r="Y28" s="107">
        <v>27.374511999999999</v>
      </c>
      <c r="Z28" s="107">
        <v>27.312335999999998</v>
      </c>
      <c r="AF28" s="107">
        <v>49.914122919753076</v>
      </c>
      <c r="AG28" s="107">
        <v>49.931631672839501</v>
      </c>
      <c r="AH28" s="107">
        <v>50.004792895061719</v>
      </c>
      <c r="AI28" s="107">
        <v>50.072817827160513</v>
      </c>
      <c r="AJ28" s="107">
        <v>50.085240580246911</v>
      </c>
      <c r="AK28" s="95">
        <v>3.6562756543209889</v>
      </c>
      <c r="AL28" s="95">
        <v>4.1590771358024696</v>
      </c>
      <c r="AM28" s="95">
        <v>4.7278702037037057</v>
      </c>
      <c r="AN28" s="95">
        <v>3.6991524814814851</v>
      </c>
      <c r="AO28" s="95">
        <v>3.094561308641977</v>
      </c>
      <c r="AP28" s="107">
        <v>33.184143117283959</v>
      </c>
      <c r="AQ28" s="107">
        <v>31.235164734567896</v>
      </c>
      <c r="AR28" s="107">
        <v>30.060650660493817</v>
      </c>
      <c r="AS28" s="107">
        <v>31.311799814814822</v>
      </c>
      <c r="AT28" s="107">
        <v>32.892562074074078</v>
      </c>
      <c r="AU28" s="3">
        <f t="shared" si="31"/>
        <v>20.459380969876527</v>
      </c>
      <c r="AV28" s="3">
        <f t="shared" si="20"/>
        <v>22.938725616790123</v>
      </c>
      <c r="AW28" s="3">
        <f t="shared" si="21"/>
        <v>24.766569842345682</v>
      </c>
      <c r="AX28" s="3">
        <f t="shared" si="22"/>
        <v>22.534153543456807</v>
      </c>
      <c r="AY28" s="3">
        <f t="shared" si="23"/>
        <v>20.34913104098765</v>
      </c>
    </row>
    <row r="29" spans="1:51" s="90" customFormat="1" x14ac:dyDescent="0.25">
      <c r="A29" s="91"/>
      <c r="B29" s="91" t="s">
        <v>69</v>
      </c>
      <c r="C29" s="91" t="s">
        <v>70</v>
      </c>
      <c r="D29" s="9"/>
      <c r="E29" s="9"/>
      <c r="F29" s="37"/>
      <c r="G29" s="90">
        <f t="shared" si="24"/>
        <v>400</v>
      </c>
      <c r="H29" s="7">
        <f t="shared" si="25"/>
        <v>-0.49177999999999855</v>
      </c>
      <c r="I29" s="7">
        <f>V11-V29-(AF20-AF29)*$D$26-$D$27*(AK20+AP20-AK29-AP29)</f>
        <v>-4.5323363128515686</v>
      </c>
      <c r="J29" s="7">
        <f t="shared" si="27"/>
        <v>-1.7415110777607365</v>
      </c>
      <c r="K29" s="7">
        <f>X20-X29-(AH20-AH29)*$F$26-$F$27*(AM20+AR20-AM29-AR29)</f>
        <v>-1.8743874677705714</v>
      </c>
      <c r="L29" s="7">
        <f t="shared" si="29"/>
        <v>0.67967646819537086</v>
      </c>
      <c r="M29" s="7">
        <f>Z11-Z29-(AJ20-AJ29)*$D$26-$D$27*(AO20+AT20-AO29-AT29)</f>
        <v>-1.8560783560860512</v>
      </c>
      <c r="N29" s="14"/>
      <c r="O29" s="9"/>
      <c r="S29" s="9"/>
      <c r="T29" s="97">
        <v>400</v>
      </c>
      <c r="U29" s="107">
        <v>37.035767</v>
      </c>
      <c r="V29" s="107">
        <v>34.226531999999999</v>
      </c>
      <c r="W29" s="107">
        <v>34.192931999999999</v>
      </c>
      <c r="X29" s="107">
        <v>34.028441999999998</v>
      </c>
      <c r="Y29" s="107">
        <v>34.030838000000003</v>
      </c>
      <c r="Z29" s="107">
        <v>33.902495999999999</v>
      </c>
      <c r="AF29" s="107">
        <v>49.939761695652166</v>
      </c>
      <c r="AG29" s="107">
        <v>49.942858179012376</v>
      </c>
      <c r="AH29" s="107">
        <v>49.984282959876552</v>
      </c>
      <c r="AI29" s="107">
        <v>50.06296026543211</v>
      </c>
      <c r="AJ29" s="107">
        <v>50.089534549382719</v>
      </c>
      <c r="AK29" s="95">
        <v>2.4437251055900617</v>
      </c>
      <c r="AL29" s="95">
        <v>2.879436561728395</v>
      </c>
      <c r="AM29" s="95">
        <v>3.3266373518518519</v>
      </c>
      <c r="AN29" s="95">
        <v>2.576504858024693</v>
      </c>
      <c r="AO29" s="95">
        <v>2.0553924135802477</v>
      </c>
      <c r="AP29" s="107">
        <v>32.50894655279501</v>
      </c>
      <c r="AQ29" s="107">
        <v>31.101424827160496</v>
      </c>
      <c r="AR29" s="107">
        <v>29.891666679012349</v>
      </c>
      <c r="AS29" s="107">
        <v>31.165710864197553</v>
      </c>
      <c r="AT29" s="107">
        <v>32.577517018518513</v>
      </c>
      <c r="AU29" s="3">
        <f t="shared" si="31"/>
        <v>19.923414750559019</v>
      </c>
      <c r="AV29" s="3">
        <f t="shared" si="20"/>
        <v>21.778458644814844</v>
      </c>
      <c r="AW29" s="3">
        <f t="shared" si="21"/>
        <v>23.48578637975309</v>
      </c>
      <c r="AX29" s="3">
        <f t="shared" si="22"/>
        <v>21.525284356419743</v>
      </c>
      <c r="AY29" s="3">
        <f t="shared" si="23"/>
        <v>19.608517792716057</v>
      </c>
    </row>
    <row r="30" spans="1:51" x14ac:dyDescent="0.25">
      <c r="A30" s="51" t="s">
        <v>3</v>
      </c>
      <c r="B30" s="128">
        <v>0.02</v>
      </c>
      <c r="C30" s="129">
        <v>0</v>
      </c>
      <c r="D30" s="9"/>
      <c r="E30" s="9"/>
      <c r="F30" s="37"/>
      <c r="T30" s="18" t="s">
        <v>66</v>
      </c>
      <c r="U30"/>
      <c r="V30" s="4"/>
      <c r="W30" s="4"/>
      <c r="X30" s="4"/>
      <c r="Y30" s="4"/>
      <c r="Z30" s="4"/>
    </row>
    <row r="31" spans="1:51" x14ac:dyDescent="0.25">
      <c r="A31" s="51" t="s">
        <v>2</v>
      </c>
      <c r="B31" s="128">
        <v>0.02</v>
      </c>
      <c r="C31" s="129">
        <v>0</v>
      </c>
      <c r="D31" s="9"/>
      <c r="E31" s="9"/>
      <c r="F31" s="37"/>
      <c r="P31" s="3"/>
      <c r="T31" s="105"/>
      <c r="U31"/>
      <c r="V31" s="4"/>
      <c r="W31" s="4"/>
      <c r="X31" s="4"/>
      <c r="Y31" s="4"/>
      <c r="Z31" s="4"/>
    </row>
    <row r="32" spans="1:51" x14ac:dyDescent="0.25">
      <c r="A32" s="51" t="s">
        <v>71</v>
      </c>
      <c r="B32" s="128">
        <v>0.02</v>
      </c>
      <c r="C32" s="129">
        <v>0</v>
      </c>
      <c r="D32" s="9"/>
      <c r="E32" s="9"/>
      <c r="F32" s="37"/>
      <c r="U32" s="2" t="s">
        <v>67</v>
      </c>
      <c r="V32" s="4"/>
      <c r="W32" s="4"/>
      <c r="X32" s="4"/>
      <c r="Y32" s="4"/>
      <c r="Z32" s="4"/>
    </row>
    <row r="33" spans="7:52" x14ac:dyDescent="0.25">
      <c r="G33" s="90">
        <f>T33</f>
        <v>250</v>
      </c>
      <c r="H33" s="7">
        <f>U8-U33</f>
        <v>-0.66179199999999838</v>
      </c>
      <c r="I33" s="7"/>
      <c r="J33" s="7">
        <f>W8-W33-(AG24-AG33)*$E$26-$E$27*(AL24+AQ24-AL33-AQ33)</f>
        <v>-2.3501002447216508</v>
      </c>
      <c r="K33" s="7">
        <f>X8-X33-(AH24-AH33)*$F$26-$F$27*(AM24+AR24-AM33-AR33)</f>
        <v>-2.1270467987567061</v>
      </c>
      <c r="L33" s="7">
        <f t="shared" ref="L33" si="32">Y8-Y33-(AI24-AI33)*$E$26-$E$27*(AN24+AS24-AN33-AS33)</f>
        <v>-2.9005494536454068</v>
      </c>
      <c r="M33" s="7"/>
      <c r="N33" s="56">
        <v>1</v>
      </c>
      <c r="O33" s="10"/>
      <c r="P33" s="10">
        <f>($E$5*$N33*AB33+$F$5+$U33-W33)/(AB33*$N33)</f>
        <v>1.2962576176624829</v>
      </c>
      <c r="Q33" s="10">
        <f t="shared" ref="Q33:R33" si="33">($E$5*$N33*AC33+$F$5+$U33-X33)/(AC33*$N33)</f>
        <v>1.3349015731993137</v>
      </c>
      <c r="R33" s="10">
        <f t="shared" si="33"/>
        <v>1.3104549173899294</v>
      </c>
      <c r="S33" s="10"/>
      <c r="T33" s="99">
        <v>250</v>
      </c>
      <c r="U33" s="77">
        <v>18.927040999999999</v>
      </c>
      <c r="V33" s="77"/>
      <c r="W33" s="77">
        <v>14.918068</v>
      </c>
      <c r="X33" s="77">
        <v>14.2828150645161</v>
      </c>
      <c r="Y33" s="77">
        <v>14.831008645161299</v>
      </c>
      <c r="Z33" s="107"/>
      <c r="AA33" s="95"/>
      <c r="AB33" s="95">
        <v>5.44438580645161</v>
      </c>
      <c r="AC33" s="95">
        <v>5.9835447419354804</v>
      </c>
      <c r="AD33" s="95">
        <v>5.4571730000000001</v>
      </c>
      <c r="AE33" s="95"/>
      <c r="AF33" s="107"/>
      <c r="AG33" s="107">
        <v>50.331510096774203</v>
      </c>
      <c r="AH33" s="107">
        <v>50.375313806451601</v>
      </c>
      <c r="AI33" s="107">
        <v>50.387860612903197</v>
      </c>
      <c r="AJ33" s="107"/>
      <c r="AK33" s="95"/>
      <c r="AL33" s="95">
        <v>4.0863799677419399</v>
      </c>
      <c r="AM33" s="95">
        <v>4.2526120967741896</v>
      </c>
      <c r="AN33" s="95">
        <v>3.5585037419354801</v>
      </c>
      <c r="AO33" s="94"/>
      <c r="AP33" s="77"/>
      <c r="AQ33" s="107">
        <v>31.890590903225799</v>
      </c>
      <c r="AR33" s="107">
        <v>30.089362258064501</v>
      </c>
      <c r="AS33" s="107">
        <v>31.5633013548387</v>
      </c>
      <c r="AT33" s="84"/>
      <c r="AV33" s="3">
        <f>AG33-AB33-(1+C57)*AQ33+(1+$B$31)*AL33</f>
        <v>17.164640954193569</v>
      </c>
      <c r="AW33" s="3">
        <f t="shared" ref="AW33:AW38" si="34">AH33-AC33-(1+D57)*AR33+(1+$B$31)*AM33</f>
        <v>18.640071145161293</v>
      </c>
      <c r="AX33" s="3">
        <f t="shared" ref="AX33:AX38" si="35">AI33-AD33-(1+E57)*AS33+(1+$B$31)*AN33</f>
        <v>16.997060074838689</v>
      </c>
      <c r="AY33" s="3"/>
      <c r="AZ33" s="3"/>
    </row>
    <row r="34" spans="7:52" x14ac:dyDescent="0.25">
      <c r="G34" s="90">
        <f t="shared" ref="G34:G36" si="36">T34</f>
        <v>275</v>
      </c>
      <c r="H34" s="7"/>
      <c r="I34" s="7"/>
      <c r="J34" s="7"/>
      <c r="K34" s="7"/>
      <c r="L34" s="7"/>
      <c r="M34" s="7"/>
      <c r="N34" s="56">
        <v>1</v>
      </c>
      <c r="O34" s="10"/>
      <c r="P34" s="10">
        <f>($E$6*$N34*AB34+$F$6+$U34-W34)/(AB34*$N34)</f>
        <v>1.3724484991423123</v>
      </c>
      <c r="Q34" s="10">
        <f t="shared" ref="Q34:R34" si="37">($E$6*$N34*AC34+$F$6+$U34-X34)/(AC34*$N34)</f>
        <v>1.4214088073403408</v>
      </c>
      <c r="R34" s="10">
        <f t="shared" si="37"/>
        <v>1.3944859112648595</v>
      </c>
      <c r="S34" s="10"/>
      <c r="T34" s="99">
        <v>275</v>
      </c>
      <c r="U34" s="77">
        <v>21.983578000000001</v>
      </c>
      <c r="V34" s="77"/>
      <c r="W34" s="77">
        <v>17.519094774193601</v>
      </c>
      <c r="X34" s="77">
        <v>16.756727612903202</v>
      </c>
      <c r="Y34" s="77">
        <v>17.401121774193498</v>
      </c>
      <c r="Z34" s="107"/>
      <c r="AA34" s="95"/>
      <c r="AB34" s="95">
        <v>5.6874579032258001</v>
      </c>
      <c r="AC34" s="95">
        <v>6.2591917096774203</v>
      </c>
      <c r="AD34" s="95">
        <v>5.67847170967742</v>
      </c>
      <c r="AE34" s="95"/>
      <c r="AF34" s="107"/>
      <c r="AG34" s="107">
        <v>50.173652483871003</v>
      </c>
      <c r="AH34" s="107">
        <v>50.215118967742001</v>
      </c>
      <c r="AI34" s="107">
        <v>50.237115709677397</v>
      </c>
      <c r="AJ34" s="107"/>
      <c r="AK34" s="95"/>
      <c r="AL34" s="95">
        <v>4.1904614838709699</v>
      </c>
      <c r="AM34" s="95">
        <v>4.51899658064516</v>
      </c>
      <c r="AN34" s="95">
        <v>3.911251</v>
      </c>
      <c r="AO34" s="94"/>
      <c r="AP34" s="77"/>
      <c r="AQ34" s="107">
        <v>31.6971204193548</v>
      </c>
      <c r="AR34" s="107">
        <v>30.299837741935502</v>
      </c>
      <c r="AS34" s="107">
        <v>31.607053193548399</v>
      </c>
      <c r="AT34" s="84"/>
      <c r="AV34" s="3">
        <f t="shared" ref="AV34:AV38" si="38">AG34-AB34-(1+C58)*AQ34+(1+$B$31)*AL34</f>
        <v>17.063344874838794</v>
      </c>
      <c r="AW34" s="3">
        <f t="shared" si="34"/>
        <v>18.265466028387138</v>
      </c>
      <c r="AX34" s="3">
        <f t="shared" si="35"/>
        <v>16.941066826451582</v>
      </c>
      <c r="AY34" s="3"/>
      <c r="AZ34" s="3"/>
    </row>
    <row r="35" spans="7:52" x14ac:dyDescent="0.25">
      <c r="G35" s="90">
        <f t="shared" si="36"/>
        <v>300</v>
      </c>
      <c r="H35" s="7">
        <f>U9-U35</f>
        <v>-1.2273829999999997</v>
      </c>
      <c r="I35" s="7"/>
      <c r="J35" s="7">
        <f>W9-W35-(AG26-AG35)*$E$26-$E$27*(AL26+AQ26-AL35-AQ35)</f>
        <v>0.37733570977579478</v>
      </c>
      <c r="K35" s="7">
        <f>X9-X35-(AH26-AH35)*$F$26-$F$27*(AM26+AR26-AM35-AR35)</f>
        <v>-0.28722874115505037</v>
      </c>
      <c r="L35" s="7">
        <f t="shared" ref="L35" si="39">Y9-Y35-(AI26-AI35)*$E$26-$E$27*(AN26+AS26-AN35-AS35)</f>
        <v>-0.45947161894319433</v>
      </c>
      <c r="M35" s="7"/>
      <c r="N35" s="56">
        <v>1</v>
      </c>
      <c r="O35" s="10"/>
      <c r="P35" s="10">
        <f>($E$7*$N35*AB35+$F$7+$U35-W35)/(AB35*$N35)</f>
        <v>1.3686663483994721</v>
      </c>
      <c r="Q35" s="10">
        <f t="shared" ref="Q35:R35" si="40">($E$7*$N35*AC35+$F$7+$U35-X35)/(AC35*$N35)</f>
        <v>1.4256658058536293</v>
      </c>
      <c r="R35" s="10">
        <f t="shared" si="40"/>
        <v>1.3868326214452347</v>
      </c>
      <c r="S35" s="10"/>
      <c r="T35" s="99">
        <v>300</v>
      </c>
      <c r="U35" s="77">
        <v>24.920960000000001</v>
      </c>
      <c r="V35" s="77"/>
      <c r="W35" s="77">
        <v>20.3004793870968</v>
      </c>
      <c r="X35" s="77">
        <v>19.452261548387099</v>
      </c>
      <c r="Y35" s="77">
        <v>20.196973387096801</v>
      </c>
      <c r="Z35" s="107"/>
      <c r="AA35" s="95"/>
      <c r="AB35" s="95">
        <v>5.8473618387096797</v>
      </c>
      <c r="AC35" s="95">
        <v>6.4664463870967799</v>
      </c>
      <c r="AD35" s="95">
        <v>5.8439329999999998</v>
      </c>
      <c r="AE35" s="95"/>
      <c r="AF35" s="107"/>
      <c r="AG35" s="107">
        <v>49.976521225806501</v>
      </c>
      <c r="AH35" s="107">
        <v>50.033181193548401</v>
      </c>
      <c r="AI35" s="107">
        <v>50.060249548387098</v>
      </c>
      <c r="AJ35" s="107"/>
      <c r="AK35" s="95"/>
      <c r="AL35" s="95">
        <v>4.2872647419354797</v>
      </c>
      <c r="AM35" s="95">
        <v>4.4528793225806496</v>
      </c>
      <c r="AN35" s="95">
        <v>3.8643969999999999</v>
      </c>
      <c r="AO35" s="94"/>
      <c r="AP35" s="77"/>
      <c r="AQ35" s="107">
        <v>31.550425129032298</v>
      </c>
      <c r="AR35" s="107">
        <v>29.690229548387101</v>
      </c>
      <c r="AS35" s="107">
        <v>31.482260967741901</v>
      </c>
      <c r="AT35" s="84"/>
      <c r="AV35" s="3">
        <f t="shared" si="38"/>
        <v>16.951744294838711</v>
      </c>
      <c r="AW35" s="3">
        <f t="shared" si="34"/>
        <v>18.418442167096782</v>
      </c>
      <c r="AX35" s="3">
        <f t="shared" si="35"/>
        <v>16.675740520645199</v>
      </c>
      <c r="AY35" s="3"/>
      <c r="AZ35" s="3"/>
    </row>
    <row r="36" spans="7:52" x14ac:dyDescent="0.25">
      <c r="G36" s="90">
        <f t="shared" si="36"/>
        <v>325</v>
      </c>
      <c r="H36" s="7"/>
      <c r="I36" s="7"/>
      <c r="J36" s="7"/>
      <c r="K36" s="7"/>
      <c r="L36" s="7"/>
      <c r="M36" s="7"/>
      <c r="N36" s="56">
        <v>1</v>
      </c>
      <c r="O36" s="10"/>
      <c r="P36" s="10">
        <f>($E$8*$N36*AB36+$F$8+$U36-W36)/(AB36*$N36)</f>
        <v>1.3323818926087396</v>
      </c>
      <c r="Q36" s="10">
        <f t="shared" ref="Q36:R36" si="41">($E$8*$N36*AC36+$F$8+$U36-X36)/(AC36*$N36)</f>
        <v>1.4118962724099329</v>
      </c>
      <c r="R36" s="10">
        <f t="shared" si="41"/>
        <v>1.3813496864476946</v>
      </c>
      <c r="S36" s="10"/>
      <c r="T36" s="99">
        <v>325</v>
      </c>
      <c r="U36" s="77">
        <v>27.850171</v>
      </c>
      <c r="V36" s="77"/>
      <c r="W36" s="77">
        <v>23.411126258064499</v>
      </c>
      <c r="X36" s="77">
        <v>22.431393161290298</v>
      </c>
      <c r="Y36" s="77">
        <v>23.133989483871002</v>
      </c>
      <c r="Z36" s="107"/>
      <c r="AA36" s="95"/>
      <c r="AB36" s="95">
        <v>5.9005871290322602</v>
      </c>
      <c r="AC36" s="95">
        <v>6.5258614516128999</v>
      </c>
      <c r="AD36" s="95">
        <v>5.8855714838709696</v>
      </c>
      <c r="AE36" s="95"/>
      <c r="AF36" s="107"/>
      <c r="AG36" s="107">
        <v>49.726380354838703</v>
      </c>
      <c r="AH36" s="107">
        <v>49.792946451612899</v>
      </c>
      <c r="AI36" s="107">
        <v>49.824431032258097</v>
      </c>
      <c r="AJ36" s="107"/>
      <c r="AK36" s="95"/>
      <c r="AL36" s="95">
        <v>4.3546762580645204</v>
      </c>
      <c r="AM36" s="95">
        <v>4.8017808064516103</v>
      </c>
      <c r="AN36" s="95">
        <v>3.8857570322580601</v>
      </c>
      <c r="AO36" s="94"/>
      <c r="AP36" s="77"/>
      <c r="AQ36" s="107">
        <v>31.751134</v>
      </c>
      <c r="AR36" s="107">
        <v>29.890893870967702</v>
      </c>
      <c r="AS36" s="107">
        <v>31.460822387096801</v>
      </c>
      <c r="AT36" s="84"/>
      <c r="AV36" s="3">
        <f t="shared" si="38"/>
        <v>16.516429009032255</v>
      </c>
      <c r="AW36" s="3">
        <f t="shared" si="34"/>
        <v>18.274007551612943</v>
      </c>
      <c r="AX36" s="3">
        <f t="shared" si="35"/>
        <v>16.441509334193547</v>
      </c>
      <c r="AY36" s="3"/>
      <c r="AZ36" s="3"/>
    </row>
    <row r="37" spans="7:52" x14ac:dyDescent="0.25">
      <c r="G37" s="90"/>
      <c r="H37" s="7"/>
      <c r="I37" s="7"/>
      <c r="J37" s="7"/>
      <c r="K37" s="7"/>
      <c r="L37" s="7"/>
      <c r="M37" s="7"/>
      <c r="N37" s="14"/>
      <c r="O37" s="10"/>
      <c r="P37" s="10"/>
      <c r="Q37" s="10"/>
      <c r="R37" s="10"/>
      <c r="S37" s="10"/>
      <c r="T37" s="21"/>
      <c r="U37" s="23"/>
      <c r="V37" s="23"/>
      <c r="W37" s="23"/>
      <c r="X37" s="23"/>
      <c r="Y37" s="23"/>
      <c r="Z37" s="3"/>
      <c r="AA37" s="3"/>
      <c r="AB37" s="23"/>
      <c r="AC37" s="23"/>
      <c r="AD37" s="23"/>
      <c r="AE37" s="3"/>
      <c r="AF37" s="3"/>
      <c r="AG37" s="23"/>
      <c r="AH37" s="23"/>
      <c r="AI37" s="23"/>
      <c r="AJ37" s="3"/>
      <c r="AK37" s="3"/>
      <c r="AL37" s="23"/>
      <c r="AM37" s="23"/>
      <c r="AN37" s="23"/>
      <c r="AO37" s="23"/>
      <c r="AP37" s="23"/>
      <c r="AQ37" s="23"/>
      <c r="AR37" s="23"/>
      <c r="AS37" s="23"/>
      <c r="AT37" s="44"/>
      <c r="AV37" s="3"/>
      <c r="AW37" s="3"/>
      <c r="AX37" s="3"/>
      <c r="AY37" s="3"/>
      <c r="AZ37" s="3"/>
    </row>
    <row r="38" spans="7:52" x14ac:dyDescent="0.25">
      <c r="G38" s="90"/>
      <c r="H38" s="7"/>
      <c r="I38" s="7"/>
      <c r="J38" s="7"/>
      <c r="K38" s="7"/>
      <c r="L38" s="7"/>
      <c r="M38" s="7"/>
      <c r="N38" s="14"/>
      <c r="O38" s="10"/>
      <c r="P38" s="10"/>
      <c r="Q38" s="10"/>
      <c r="R38" s="10"/>
      <c r="S38" s="10"/>
      <c r="AV38" s="3"/>
      <c r="AW38" s="3"/>
      <c r="AX38" s="3"/>
      <c r="AY38" s="3"/>
      <c r="AZ38" s="3"/>
    </row>
    <row r="39" spans="7:52" x14ac:dyDescent="0.25">
      <c r="J39" s="22"/>
      <c r="K39" s="22"/>
      <c r="L39" s="22"/>
      <c r="U39" s="3"/>
      <c r="W39" s="3"/>
      <c r="X39" s="3"/>
      <c r="Y39" s="3"/>
      <c r="AL39" s="3"/>
      <c r="AM39" s="3"/>
      <c r="AN39" s="3"/>
      <c r="AQ39" s="3"/>
      <c r="AR39" s="3"/>
      <c r="AS39" s="3"/>
    </row>
    <row r="40" spans="7:52" x14ac:dyDescent="0.25">
      <c r="J40" s="22"/>
      <c r="K40" s="22"/>
      <c r="L40" s="22"/>
      <c r="U40" s="3"/>
      <c r="W40" s="3"/>
      <c r="X40" s="3"/>
      <c r="Y40" s="3"/>
      <c r="AL40" s="3"/>
      <c r="AM40" s="3"/>
      <c r="AN40" s="3"/>
      <c r="AQ40" s="3"/>
      <c r="AR40" s="3"/>
      <c r="AS40" s="3"/>
    </row>
    <row r="41" spans="7:52" x14ac:dyDescent="0.25">
      <c r="U41" s="3"/>
    </row>
    <row r="42" spans="7:52" x14ac:dyDescent="0.25">
      <c r="U42" s="3"/>
    </row>
  </sheetData>
  <mergeCells count="8">
    <mergeCell ref="AF1:AJ1"/>
    <mergeCell ref="AK1:AO1"/>
    <mergeCell ref="AP1:AT1"/>
    <mergeCell ref="N3:N5"/>
    <mergeCell ref="A18:F20"/>
    <mergeCell ref="I1:M1"/>
    <mergeCell ref="O1:S1"/>
    <mergeCell ref="U1:Z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42"/>
  <sheetViews>
    <sheetView topLeftCell="EF1" zoomScale="85" zoomScaleNormal="85" workbookViewId="0">
      <selection activeCell="FF42" sqref="FF42"/>
    </sheetView>
  </sheetViews>
  <sheetFormatPr defaultColWidth="9.125" defaultRowHeight="15" x14ac:dyDescent="0.25"/>
  <cols>
    <col min="1" max="3" width="5.625" style="1" customWidth="1"/>
    <col min="4" max="5" width="5.625" style="8" customWidth="1"/>
    <col min="6" max="6" width="5.625" style="34" customWidth="1"/>
    <col min="7" max="13" width="5.625" style="1" customWidth="1"/>
    <col min="14" max="14" width="5.625" style="15" customWidth="1"/>
    <col min="15" max="41" width="5.625" style="80" customWidth="1"/>
    <col min="42" max="42" width="5.625" style="17" customWidth="1"/>
    <col min="43" max="178" width="5.625" style="1" customWidth="1"/>
    <col min="179" max="16384" width="9.125" style="1"/>
  </cols>
  <sheetData>
    <row r="1" spans="1:179" ht="15" customHeight="1" x14ac:dyDescent="0.25">
      <c r="D1" s="66" t="str">
        <f ca="1">'DC-he-ipb1-29b'!A1</f>
        <v>DC-he-ipb1-29b</v>
      </c>
      <c r="E1" s="67"/>
      <c r="F1" s="68"/>
      <c r="G1" s="41"/>
      <c r="H1" s="11"/>
      <c r="I1" s="123" t="s">
        <v>11</v>
      </c>
      <c r="J1" s="123"/>
      <c r="K1" s="123"/>
      <c r="L1" s="123"/>
      <c r="M1" s="124"/>
      <c r="N1" s="13"/>
      <c r="O1" s="88" t="s">
        <v>13</v>
      </c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  <c r="AA1" s="79"/>
      <c r="AB1" s="79"/>
      <c r="AC1" s="79"/>
      <c r="AD1" s="79"/>
      <c r="AE1" s="79"/>
      <c r="AF1" s="79"/>
      <c r="AG1" s="79"/>
      <c r="AH1" s="79"/>
      <c r="AI1" s="79"/>
      <c r="AJ1" s="79"/>
      <c r="AK1" s="79"/>
      <c r="AL1" s="79"/>
      <c r="AM1" s="79"/>
      <c r="AN1" s="79"/>
      <c r="AO1" s="79"/>
      <c r="AQ1" s="86" t="s">
        <v>23</v>
      </c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86" t="s">
        <v>20</v>
      </c>
      <c r="BT1" s="75"/>
      <c r="BU1" s="75"/>
      <c r="BV1" s="75"/>
      <c r="BW1" s="75"/>
      <c r="BX1" s="75"/>
      <c r="BY1" s="75"/>
      <c r="BZ1" s="75"/>
      <c r="CA1" s="75"/>
      <c r="CB1" s="75"/>
      <c r="CC1" s="75"/>
      <c r="CD1" s="75"/>
      <c r="CE1" s="75"/>
      <c r="CF1" s="75"/>
      <c r="CH1" s="5"/>
      <c r="CI1" s="5"/>
      <c r="CJ1" s="5"/>
      <c r="CK1" s="5"/>
      <c r="CM1" s="5"/>
      <c r="CN1" s="5"/>
      <c r="CO1" s="5"/>
      <c r="CP1" s="5"/>
      <c r="CR1" s="5"/>
      <c r="CS1" s="5"/>
      <c r="CT1" s="86" t="s">
        <v>17</v>
      </c>
      <c r="CU1" s="5"/>
      <c r="CW1" s="5"/>
      <c r="CX1" s="5"/>
      <c r="CY1" s="5"/>
      <c r="CZ1" s="5"/>
      <c r="DA1" s="5"/>
      <c r="DB1" s="5"/>
      <c r="DC1" s="5"/>
      <c r="DD1" s="5"/>
      <c r="DE1" s="5"/>
      <c r="DF1" s="5"/>
      <c r="DU1" s="85" t="s">
        <v>2</v>
      </c>
      <c r="EV1" s="86" t="s">
        <v>3</v>
      </c>
      <c r="FW1" s="1" t="s">
        <v>68</v>
      </c>
    </row>
    <row r="2" spans="1:179" ht="15" customHeight="1" x14ac:dyDescent="0.25">
      <c r="A2" s="3" t="s">
        <v>40</v>
      </c>
      <c r="B2" s="3"/>
      <c r="C2" s="3"/>
      <c r="D2" s="69" t="s">
        <v>1</v>
      </c>
      <c r="E2" s="69" t="s">
        <v>26</v>
      </c>
      <c r="F2" s="70" t="s">
        <v>28</v>
      </c>
      <c r="G2" s="1" t="s">
        <v>1</v>
      </c>
      <c r="H2" s="1" t="s">
        <v>0</v>
      </c>
      <c r="I2" s="75">
        <v>300</v>
      </c>
      <c r="J2" s="75">
        <v>150</v>
      </c>
      <c r="K2" s="75">
        <v>100</v>
      </c>
      <c r="L2" s="75">
        <v>150</v>
      </c>
      <c r="M2" s="75">
        <v>300</v>
      </c>
      <c r="O2" s="80">
        <f t="shared" ref="O2:X3" si="0">AR2</f>
        <v>100</v>
      </c>
      <c r="P2" s="80">
        <f t="shared" si="0"/>
        <v>100</v>
      </c>
      <c r="Q2" s="80">
        <f t="shared" si="0"/>
        <v>100</v>
      </c>
      <c r="R2" s="80">
        <f t="shared" si="0"/>
        <v>150</v>
      </c>
      <c r="S2" s="80">
        <f t="shared" si="0"/>
        <v>150</v>
      </c>
      <c r="T2" s="80">
        <f t="shared" si="0"/>
        <v>100</v>
      </c>
      <c r="U2" s="80">
        <f t="shared" si="0"/>
        <v>100</v>
      </c>
      <c r="V2" s="80">
        <f t="shared" si="0"/>
        <v>150</v>
      </c>
      <c r="W2" s="80">
        <f t="shared" si="0"/>
        <v>150</v>
      </c>
      <c r="X2" s="80">
        <f t="shared" si="0"/>
        <v>100</v>
      </c>
      <c r="Y2" s="80">
        <f t="shared" ref="Y2:AH3" si="1">BB2</f>
        <v>100</v>
      </c>
      <c r="Z2" s="80">
        <f t="shared" si="1"/>
        <v>150</v>
      </c>
      <c r="AA2" s="80">
        <f t="shared" si="1"/>
        <v>150</v>
      </c>
      <c r="AB2" s="80">
        <f t="shared" si="1"/>
        <v>100</v>
      </c>
      <c r="AC2" s="80">
        <f t="shared" si="1"/>
        <v>100</v>
      </c>
      <c r="AD2" s="80">
        <f t="shared" si="1"/>
        <v>150</v>
      </c>
      <c r="AE2" s="80">
        <f t="shared" si="1"/>
        <v>150</v>
      </c>
      <c r="AF2" s="80">
        <f t="shared" si="1"/>
        <v>100</v>
      </c>
      <c r="AG2" s="80">
        <f t="shared" si="1"/>
        <v>100</v>
      </c>
      <c r="AH2" s="80">
        <f t="shared" si="1"/>
        <v>150</v>
      </c>
      <c r="AI2" s="80">
        <f t="shared" ref="AI2:AO3" si="2">BL2</f>
        <v>150</v>
      </c>
      <c r="AJ2" s="80">
        <f t="shared" si="2"/>
        <v>100</v>
      </c>
      <c r="AK2" s="80">
        <f t="shared" si="2"/>
        <v>100</v>
      </c>
      <c r="AL2" s="80">
        <f t="shared" si="2"/>
        <v>150</v>
      </c>
      <c r="AM2" s="80">
        <f t="shared" si="2"/>
        <v>150</v>
      </c>
      <c r="AN2" s="80">
        <f t="shared" si="2"/>
        <v>100</v>
      </c>
      <c r="AO2" s="80">
        <f t="shared" si="2"/>
        <v>100</v>
      </c>
      <c r="AQ2" s="1" t="s">
        <v>0</v>
      </c>
      <c r="AR2">
        <v>100</v>
      </c>
      <c r="AS2">
        <v>100</v>
      </c>
      <c r="AT2">
        <v>100</v>
      </c>
      <c r="AU2">
        <v>150</v>
      </c>
      <c r="AV2">
        <v>150</v>
      </c>
      <c r="AW2">
        <v>100</v>
      </c>
      <c r="AX2">
        <v>100</v>
      </c>
      <c r="AY2">
        <v>150</v>
      </c>
      <c r="AZ2">
        <v>150</v>
      </c>
      <c r="BA2">
        <v>100</v>
      </c>
      <c r="BB2">
        <v>100</v>
      </c>
      <c r="BC2">
        <v>150</v>
      </c>
      <c r="BD2">
        <v>150</v>
      </c>
      <c r="BE2">
        <v>100</v>
      </c>
      <c r="BF2">
        <v>100</v>
      </c>
      <c r="BG2">
        <v>150</v>
      </c>
      <c r="BH2">
        <v>150</v>
      </c>
      <c r="BI2">
        <v>100</v>
      </c>
      <c r="BJ2">
        <v>100</v>
      </c>
      <c r="BK2">
        <v>150</v>
      </c>
      <c r="BL2">
        <v>150</v>
      </c>
      <c r="BM2">
        <v>100</v>
      </c>
      <c r="BN2">
        <v>100</v>
      </c>
      <c r="BO2">
        <v>150</v>
      </c>
      <c r="BP2">
        <v>150</v>
      </c>
      <c r="BQ2">
        <v>100</v>
      </c>
      <c r="BR2">
        <v>100</v>
      </c>
      <c r="BS2" s="84">
        <f>AR2</f>
        <v>100</v>
      </c>
      <c r="BT2" s="84">
        <f t="shared" ref="BT2:EE2" si="3">AS2</f>
        <v>100</v>
      </c>
      <c r="BU2" s="84">
        <f t="shared" si="3"/>
        <v>100</v>
      </c>
      <c r="BV2" s="84">
        <f t="shared" si="3"/>
        <v>150</v>
      </c>
      <c r="BW2" s="84">
        <f t="shared" si="3"/>
        <v>150</v>
      </c>
      <c r="BX2" s="84">
        <f t="shared" si="3"/>
        <v>100</v>
      </c>
      <c r="BY2" s="84">
        <f t="shared" si="3"/>
        <v>100</v>
      </c>
      <c r="BZ2" s="84">
        <f t="shared" si="3"/>
        <v>150</v>
      </c>
      <c r="CA2" s="84">
        <f t="shared" si="3"/>
        <v>150</v>
      </c>
      <c r="CB2" s="84">
        <f t="shared" si="3"/>
        <v>100</v>
      </c>
      <c r="CC2" s="84">
        <f t="shared" si="3"/>
        <v>100</v>
      </c>
      <c r="CD2" s="84">
        <f t="shared" si="3"/>
        <v>150</v>
      </c>
      <c r="CE2" s="84">
        <f t="shared" si="3"/>
        <v>150</v>
      </c>
      <c r="CF2" s="84">
        <f t="shared" si="3"/>
        <v>100</v>
      </c>
      <c r="CG2" s="84">
        <f t="shared" si="3"/>
        <v>100</v>
      </c>
      <c r="CH2" s="84">
        <f t="shared" si="3"/>
        <v>150</v>
      </c>
      <c r="CI2" s="84">
        <f t="shared" si="3"/>
        <v>150</v>
      </c>
      <c r="CJ2" s="84">
        <f t="shared" si="3"/>
        <v>100</v>
      </c>
      <c r="CK2" s="84">
        <f t="shared" si="3"/>
        <v>100</v>
      </c>
      <c r="CL2" s="84">
        <f t="shared" si="3"/>
        <v>150</v>
      </c>
      <c r="CM2" s="84">
        <f t="shared" si="3"/>
        <v>150</v>
      </c>
      <c r="CN2" s="84">
        <f t="shared" si="3"/>
        <v>100</v>
      </c>
      <c r="CO2" s="84">
        <f t="shared" si="3"/>
        <v>100</v>
      </c>
      <c r="CP2" s="84">
        <f t="shared" si="3"/>
        <v>150</v>
      </c>
      <c r="CQ2" s="84">
        <f t="shared" si="3"/>
        <v>150</v>
      </c>
      <c r="CR2" s="84">
        <f t="shared" si="3"/>
        <v>100</v>
      </c>
      <c r="CS2" s="84">
        <f t="shared" si="3"/>
        <v>100</v>
      </c>
      <c r="CT2">
        <f t="shared" si="3"/>
        <v>100</v>
      </c>
      <c r="CU2">
        <f t="shared" si="3"/>
        <v>100</v>
      </c>
      <c r="CV2">
        <f t="shared" si="3"/>
        <v>100</v>
      </c>
      <c r="CW2">
        <f t="shared" si="3"/>
        <v>150</v>
      </c>
      <c r="CX2">
        <f t="shared" si="3"/>
        <v>150</v>
      </c>
      <c r="CY2">
        <f t="shared" si="3"/>
        <v>100</v>
      </c>
      <c r="CZ2">
        <f t="shared" si="3"/>
        <v>100</v>
      </c>
      <c r="DA2">
        <f t="shared" si="3"/>
        <v>150</v>
      </c>
      <c r="DB2">
        <f t="shared" si="3"/>
        <v>150</v>
      </c>
      <c r="DC2">
        <f t="shared" si="3"/>
        <v>100</v>
      </c>
      <c r="DD2">
        <f t="shared" si="3"/>
        <v>100</v>
      </c>
      <c r="DE2">
        <f t="shared" si="3"/>
        <v>150</v>
      </c>
      <c r="DF2">
        <f t="shared" si="3"/>
        <v>150</v>
      </c>
      <c r="DG2">
        <f t="shared" si="3"/>
        <v>100</v>
      </c>
      <c r="DH2">
        <f t="shared" si="3"/>
        <v>100</v>
      </c>
      <c r="DI2">
        <f t="shared" si="3"/>
        <v>150</v>
      </c>
      <c r="DJ2">
        <f t="shared" si="3"/>
        <v>150</v>
      </c>
      <c r="DK2">
        <f t="shared" si="3"/>
        <v>100</v>
      </c>
      <c r="DL2">
        <f t="shared" si="3"/>
        <v>100</v>
      </c>
      <c r="DM2">
        <f t="shared" si="3"/>
        <v>150</v>
      </c>
      <c r="DN2">
        <f t="shared" si="3"/>
        <v>150</v>
      </c>
      <c r="DO2">
        <f t="shared" si="3"/>
        <v>100</v>
      </c>
      <c r="DP2">
        <f t="shared" si="3"/>
        <v>100</v>
      </c>
      <c r="DQ2">
        <f t="shared" si="3"/>
        <v>150</v>
      </c>
      <c r="DR2">
        <f t="shared" si="3"/>
        <v>150</v>
      </c>
      <c r="DS2">
        <f t="shared" si="3"/>
        <v>100</v>
      </c>
      <c r="DT2">
        <f t="shared" si="3"/>
        <v>100</v>
      </c>
      <c r="DU2" s="84">
        <f t="shared" si="3"/>
        <v>100</v>
      </c>
      <c r="DV2" s="84">
        <f t="shared" si="3"/>
        <v>100</v>
      </c>
      <c r="DW2" s="84">
        <f t="shared" si="3"/>
        <v>100</v>
      </c>
      <c r="DX2" s="84">
        <f t="shared" si="3"/>
        <v>150</v>
      </c>
      <c r="DY2" s="84">
        <f t="shared" si="3"/>
        <v>150</v>
      </c>
      <c r="DZ2" s="84">
        <f t="shared" si="3"/>
        <v>100</v>
      </c>
      <c r="EA2" s="84">
        <f t="shared" si="3"/>
        <v>100</v>
      </c>
      <c r="EB2" s="84">
        <f t="shared" si="3"/>
        <v>150</v>
      </c>
      <c r="EC2" s="84">
        <f t="shared" si="3"/>
        <v>150</v>
      </c>
      <c r="ED2" s="84">
        <f t="shared" si="3"/>
        <v>100</v>
      </c>
      <c r="EE2" s="84">
        <f t="shared" si="3"/>
        <v>100</v>
      </c>
      <c r="EF2" s="84">
        <f t="shared" ref="EF2:FV2" si="4">DE2</f>
        <v>150</v>
      </c>
      <c r="EG2" s="84">
        <f t="shared" si="4"/>
        <v>150</v>
      </c>
      <c r="EH2" s="84">
        <f t="shared" si="4"/>
        <v>100</v>
      </c>
      <c r="EI2" s="84">
        <f t="shared" si="4"/>
        <v>100</v>
      </c>
      <c r="EJ2" s="84">
        <f t="shared" si="4"/>
        <v>150</v>
      </c>
      <c r="EK2" s="84">
        <f t="shared" si="4"/>
        <v>150</v>
      </c>
      <c r="EL2" s="84">
        <f t="shared" si="4"/>
        <v>100</v>
      </c>
      <c r="EM2" s="84">
        <f t="shared" si="4"/>
        <v>100</v>
      </c>
      <c r="EN2" s="84">
        <f t="shared" si="4"/>
        <v>150</v>
      </c>
      <c r="EO2" s="84">
        <f t="shared" si="4"/>
        <v>150</v>
      </c>
      <c r="EP2" s="84">
        <f t="shared" si="4"/>
        <v>100</v>
      </c>
      <c r="EQ2" s="84">
        <f t="shared" si="4"/>
        <v>100</v>
      </c>
      <c r="ER2" s="84">
        <f t="shared" si="4"/>
        <v>150</v>
      </c>
      <c r="ES2" s="84">
        <f t="shared" si="4"/>
        <v>150</v>
      </c>
      <c r="ET2" s="84">
        <f t="shared" si="4"/>
        <v>100</v>
      </c>
      <c r="EU2" s="84">
        <f t="shared" si="4"/>
        <v>100</v>
      </c>
      <c r="EV2">
        <f t="shared" si="4"/>
        <v>100</v>
      </c>
      <c r="EW2">
        <f t="shared" si="4"/>
        <v>100</v>
      </c>
      <c r="EX2">
        <f t="shared" si="4"/>
        <v>100</v>
      </c>
      <c r="EY2">
        <f t="shared" si="4"/>
        <v>150</v>
      </c>
      <c r="EZ2">
        <f t="shared" si="4"/>
        <v>150</v>
      </c>
      <c r="FA2">
        <f t="shared" si="4"/>
        <v>100</v>
      </c>
      <c r="FB2">
        <f t="shared" si="4"/>
        <v>100</v>
      </c>
      <c r="FC2">
        <f t="shared" si="4"/>
        <v>150</v>
      </c>
      <c r="FD2">
        <f t="shared" si="4"/>
        <v>150</v>
      </c>
      <c r="FE2">
        <f t="shared" si="4"/>
        <v>100</v>
      </c>
      <c r="FF2">
        <f t="shared" si="4"/>
        <v>100</v>
      </c>
      <c r="FG2">
        <f t="shared" si="4"/>
        <v>150</v>
      </c>
      <c r="FH2">
        <f t="shared" si="4"/>
        <v>150</v>
      </c>
      <c r="FI2">
        <f t="shared" si="4"/>
        <v>100</v>
      </c>
      <c r="FJ2">
        <f t="shared" si="4"/>
        <v>100</v>
      </c>
      <c r="FK2">
        <f t="shared" si="4"/>
        <v>150</v>
      </c>
      <c r="FL2">
        <f t="shared" si="4"/>
        <v>150</v>
      </c>
      <c r="FM2">
        <f t="shared" si="4"/>
        <v>100</v>
      </c>
      <c r="FN2">
        <f t="shared" si="4"/>
        <v>100</v>
      </c>
      <c r="FO2">
        <f t="shared" si="4"/>
        <v>150</v>
      </c>
      <c r="FP2">
        <f t="shared" si="4"/>
        <v>150</v>
      </c>
      <c r="FQ2">
        <f t="shared" si="4"/>
        <v>100</v>
      </c>
      <c r="FR2">
        <f t="shared" si="4"/>
        <v>100</v>
      </c>
      <c r="FS2">
        <f t="shared" si="4"/>
        <v>150</v>
      </c>
      <c r="FT2">
        <f t="shared" si="4"/>
        <v>150</v>
      </c>
      <c r="FU2">
        <f t="shared" si="4"/>
        <v>100</v>
      </c>
      <c r="FV2">
        <f t="shared" si="4"/>
        <v>100</v>
      </c>
      <c r="FW2" s="1" t="e">
        <f>CT6-BS6-(1+$B$29)*EV6+(1+$B$30)*DU6</f>
        <v>#VALUE!</v>
      </c>
    </row>
    <row r="3" spans="1:179" ht="15" customHeight="1" x14ac:dyDescent="0.25">
      <c r="A3" s="71">
        <f>'DC-he-ipb1-29b'!G4</f>
        <v>1.6267464253156476</v>
      </c>
      <c r="B3" s="71">
        <f>'DC-he-ipb1-29b'!G5</f>
        <v>1.8239530125674543</v>
      </c>
      <c r="C3" s="71">
        <f>'DC-he-ipb1-29b'!G6</f>
        <v>1.9050343596189099</v>
      </c>
      <c r="D3" s="69">
        <f>'DC-he-ipb1-29b'!M3*100</f>
        <v>150</v>
      </c>
      <c r="E3" s="71">
        <f>'DC-he-ipb1-29b'!O3</f>
        <v>0.48626325666912928</v>
      </c>
      <c r="F3" s="72">
        <f>'DC-he-ipb1-29b'!P3</f>
        <v>0.28238805303687764</v>
      </c>
      <c r="L3" s="7"/>
      <c r="M3" s="7"/>
      <c r="N3" s="120" t="s">
        <v>10</v>
      </c>
      <c r="O3" s="80">
        <f t="shared" si="0"/>
        <v>1</v>
      </c>
      <c r="P3" s="80">
        <f t="shared" si="0"/>
        <v>2</v>
      </c>
      <c r="Q3" s="80">
        <f t="shared" si="0"/>
        <v>3</v>
      </c>
      <c r="R3" s="80">
        <f t="shared" si="0"/>
        <v>4</v>
      </c>
      <c r="S3" s="80">
        <f t="shared" si="0"/>
        <v>5</v>
      </c>
      <c r="T3" s="80">
        <f t="shared" si="0"/>
        <v>6</v>
      </c>
      <c r="U3" s="80">
        <f t="shared" si="0"/>
        <v>7</v>
      </c>
      <c r="V3" s="80">
        <f t="shared" si="0"/>
        <v>8</v>
      </c>
      <c r="W3" s="80">
        <f t="shared" si="0"/>
        <v>9</v>
      </c>
      <c r="X3" s="80">
        <f t="shared" si="0"/>
        <v>10</v>
      </c>
      <c r="Y3" s="80">
        <f t="shared" si="1"/>
        <v>11</v>
      </c>
      <c r="Z3" s="80">
        <f t="shared" si="1"/>
        <v>12</v>
      </c>
      <c r="AA3" s="80">
        <f t="shared" si="1"/>
        <v>13</v>
      </c>
      <c r="AB3" s="80">
        <f t="shared" si="1"/>
        <v>14</v>
      </c>
      <c r="AC3" s="80">
        <f t="shared" si="1"/>
        <v>15</v>
      </c>
      <c r="AD3" s="80">
        <f t="shared" si="1"/>
        <v>16</v>
      </c>
      <c r="AE3" s="80">
        <f t="shared" si="1"/>
        <v>17</v>
      </c>
      <c r="AF3" s="80">
        <f t="shared" si="1"/>
        <v>18</v>
      </c>
      <c r="AG3" s="80">
        <f t="shared" si="1"/>
        <v>19</v>
      </c>
      <c r="AH3" s="80">
        <f t="shared" si="1"/>
        <v>20</v>
      </c>
      <c r="AI3" s="80">
        <f t="shared" si="2"/>
        <v>21</v>
      </c>
      <c r="AJ3" s="80">
        <f t="shared" si="2"/>
        <v>22</v>
      </c>
      <c r="AK3" s="80">
        <f t="shared" si="2"/>
        <v>23</v>
      </c>
      <c r="AL3" s="80">
        <f t="shared" si="2"/>
        <v>24</v>
      </c>
      <c r="AM3" s="80">
        <f t="shared" si="2"/>
        <v>25</v>
      </c>
      <c r="AN3" s="80">
        <f t="shared" si="2"/>
        <v>26</v>
      </c>
      <c r="AO3" s="80">
        <f t="shared" si="2"/>
        <v>27</v>
      </c>
      <c r="AP3" s="18" t="s">
        <v>43</v>
      </c>
      <c r="AR3" s="1">
        <v>1</v>
      </c>
      <c r="AS3" s="1">
        <v>2</v>
      </c>
      <c r="AT3" s="1">
        <v>3</v>
      </c>
      <c r="AU3" s="1">
        <v>4</v>
      </c>
      <c r="AV3" s="1">
        <v>5</v>
      </c>
      <c r="AW3" s="1">
        <v>6</v>
      </c>
      <c r="AX3" s="1">
        <v>7</v>
      </c>
      <c r="AY3" s="1">
        <v>8</v>
      </c>
      <c r="AZ3" s="1">
        <v>9</v>
      </c>
      <c r="BA3" s="1">
        <v>10</v>
      </c>
      <c r="BB3" s="1">
        <v>11</v>
      </c>
      <c r="BC3" s="1">
        <v>12</v>
      </c>
      <c r="BD3" s="1">
        <v>13</v>
      </c>
      <c r="BE3" s="1">
        <v>14</v>
      </c>
      <c r="BF3" s="1">
        <v>15</v>
      </c>
      <c r="BG3" s="1">
        <v>16</v>
      </c>
      <c r="BH3" s="1">
        <v>17</v>
      </c>
      <c r="BI3" s="1">
        <v>18</v>
      </c>
      <c r="BJ3" s="1">
        <v>19</v>
      </c>
      <c r="BK3" s="1">
        <v>20</v>
      </c>
      <c r="BL3" s="1">
        <v>21</v>
      </c>
      <c r="BM3" s="1">
        <v>22</v>
      </c>
      <c r="BN3" s="1">
        <v>23</v>
      </c>
      <c r="BO3" s="1">
        <v>24</v>
      </c>
      <c r="BP3" s="1">
        <v>25</v>
      </c>
      <c r="BQ3" s="1">
        <v>26</v>
      </c>
      <c r="BR3" s="1">
        <v>27</v>
      </c>
    </row>
    <row r="4" spans="1:179" x14ac:dyDescent="0.25">
      <c r="A4" s="71">
        <f>'DC-he-ipb1-29b'!G9</f>
        <v>2.0240044561174746</v>
      </c>
      <c r="B4" s="71">
        <f>'DC-he-ipb1-29b'!G10</f>
        <v>1.9725891895940699</v>
      </c>
      <c r="C4" s="71">
        <f>'DC-he-ipb1-29b'!G11</f>
        <v>1.901400738343813</v>
      </c>
      <c r="D4" s="69">
        <f>'DC-he-ipb1-29b'!M4*100</f>
        <v>200</v>
      </c>
      <c r="E4" s="71">
        <f>'DC-he-ipb1-29b'!O4</f>
        <v>0.54029988792455497</v>
      </c>
      <c r="F4" s="72">
        <f>'DC-he-ipb1-29b'!P4</f>
        <v>-0.10782483928449205</v>
      </c>
      <c r="L4" s="7"/>
      <c r="M4" s="7"/>
      <c r="N4" s="120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18"/>
    </row>
    <row r="5" spans="1:179" x14ac:dyDescent="0.25">
      <c r="A5" s="71">
        <f>'DC-he-ipb1-29b'!G14</f>
        <v>1.7249271464011098</v>
      </c>
      <c r="B5" s="71">
        <f>'DC-he-ipb1-29b'!G15</f>
        <v>1.7488082640463614</v>
      </c>
      <c r="C5" s="71">
        <f>'DC-he-ipb1-29b'!G16</f>
        <v>1.7949346809802575</v>
      </c>
      <c r="D5" s="69">
        <f>'DC-he-ipb1-29b'!M5*100</f>
        <v>250</v>
      </c>
      <c r="E5" s="71">
        <f>'DC-he-ipb1-29b'!O5</f>
        <v>0.5468958396529725</v>
      </c>
      <c r="F5" s="72">
        <f>'DC-he-ipb1-29b'!P5</f>
        <v>7.0841628092321418E-2</v>
      </c>
      <c r="L5" s="7"/>
      <c r="M5" s="7"/>
      <c r="N5" s="120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  <c r="AN5" s="81"/>
      <c r="AO5" s="81"/>
      <c r="AP5" s="18"/>
      <c r="AQ5" s="2" t="s">
        <v>44</v>
      </c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</row>
    <row r="6" spans="1:179" x14ac:dyDescent="0.25">
      <c r="A6" s="3"/>
      <c r="B6" s="3"/>
      <c r="C6" s="3"/>
      <c r="D6" s="69">
        <f>'DC-he-ipb1-29b'!M6*100</f>
        <v>275</v>
      </c>
      <c r="E6" s="71">
        <f>'DC-he-ipb1-29b'!O6</f>
        <v>0.57502284236050349</v>
      </c>
      <c r="F6" s="72">
        <f>'DC-he-ipb1-29b'!P6</f>
        <v>7.0841628092321418E-2</v>
      </c>
      <c r="N6" s="56">
        <v>1</v>
      </c>
      <c r="O6" s="89">
        <f>($E$3*$N6*BS6+$F$3+$AQ6-AR6)/(BS6*$N6)</f>
        <v>1.0801864808840931</v>
      </c>
      <c r="P6" s="89">
        <f t="shared" ref="P6:AO6" si="5">($E$3*$N6*BT6+$F$3+$AQ6-AS6)/(BT6*$N6)</f>
        <v>1.1920638564813955</v>
      </c>
      <c r="Q6" s="89">
        <f t="shared" si="5"/>
        <v>1.1912464649788221</v>
      </c>
      <c r="R6" s="89">
        <f t="shared" si="5"/>
        <v>1.1940602586700819</v>
      </c>
      <c r="S6" s="89">
        <f t="shared" si="5"/>
        <v>1.1483736715967421</v>
      </c>
      <c r="T6" s="89">
        <f>($E$3*$N6*BX6+$F$3+$AQ6-AW6)/(BX6*$N6)</f>
        <v>0.62455312248963857</v>
      </c>
      <c r="U6" s="89">
        <f t="shared" si="5"/>
        <v>0.62318892400302972</v>
      </c>
      <c r="V6" s="89">
        <f t="shared" si="5"/>
        <v>0.93693868512596823</v>
      </c>
      <c r="W6" s="89">
        <f t="shared" si="5"/>
        <v>1.1240603440526415</v>
      </c>
      <c r="X6" s="89">
        <f t="shared" si="5"/>
        <v>1.1460453208504813</v>
      </c>
      <c r="Y6" s="89">
        <f t="shared" si="5"/>
        <v>1.1383704964334691</v>
      </c>
      <c r="Z6" s="89">
        <f t="shared" si="5"/>
        <v>1.1384958995956107</v>
      </c>
      <c r="AA6" s="89">
        <f t="shared" si="5"/>
        <v>1.0972737717126948</v>
      </c>
      <c r="AB6" s="89">
        <f t="shared" si="5"/>
        <v>1.107771428011544</v>
      </c>
      <c r="AC6" s="89">
        <f t="shared" si="5"/>
        <v>1.1001704379847717</v>
      </c>
      <c r="AD6" s="89">
        <f t="shared" si="5"/>
        <v>1.1159298463458713</v>
      </c>
      <c r="AE6" s="89">
        <f t="shared" si="5"/>
        <v>1.0864530586745642</v>
      </c>
      <c r="AF6" s="89">
        <f t="shared" si="5"/>
        <v>1.0898718357687751</v>
      </c>
      <c r="AG6" s="89">
        <f t="shared" si="5"/>
        <v>1.0997109152066078</v>
      </c>
      <c r="AH6" s="89">
        <f t="shared" si="5"/>
        <v>1.1390007184091804</v>
      </c>
      <c r="AI6" s="89">
        <f t="shared" si="5"/>
        <v>1.0920418037429298</v>
      </c>
      <c r="AJ6" s="89">
        <f t="shared" si="5"/>
        <v>1.1003028100463623</v>
      </c>
      <c r="AK6" s="89">
        <f t="shared" si="5"/>
        <v>1.0936950438325095</v>
      </c>
      <c r="AL6" s="89">
        <f t="shared" si="5"/>
        <v>1.0890771212056414</v>
      </c>
      <c r="AM6" s="89">
        <f t="shared" si="5"/>
        <v>1.0697298211435475</v>
      </c>
      <c r="AN6" s="89">
        <f t="shared" si="5"/>
        <v>1.0658786146390731</v>
      </c>
      <c r="AO6" s="89">
        <f t="shared" si="5"/>
        <v>1.0690023581733952</v>
      </c>
      <c r="AP6" s="19">
        <v>150</v>
      </c>
      <c r="AQ6" s="4">
        <v>9.4066709999999993</v>
      </c>
      <c r="AR6" s="4">
        <v>8.7984372542372906</v>
      </c>
      <c r="AS6" s="4">
        <v>8.6311481355932198</v>
      </c>
      <c r="AT6" s="4">
        <v>8.6224571694915202</v>
      </c>
      <c r="AU6" s="4">
        <v>8.6273046949152494</v>
      </c>
      <c r="AV6" s="4">
        <v>8.4179334745762695</v>
      </c>
      <c r="AW6" s="4">
        <v>8.3351354406779592</v>
      </c>
      <c r="AX6" s="4">
        <v>8.3484915932203396</v>
      </c>
      <c r="AY6" s="4">
        <v>8.3897394576271207</v>
      </c>
      <c r="AZ6" s="4">
        <v>8.1427217118644108</v>
      </c>
      <c r="BA6" s="4">
        <v>8.0894383389830509</v>
      </c>
      <c r="BB6" s="4">
        <v>8.0911245084745804</v>
      </c>
      <c r="BC6" s="4">
        <v>8.1021728983050796</v>
      </c>
      <c r="BD6" s="4">
        <v>7.8413483220339</v>
      </c>
      <c r="BE6" s="4">
        <v>7.8111956779660998</v>
      </c>
      <c r="BF6" s="4">
        <v>7.8320723220339001</v>
      </c>
      <c r="BG6" s="4">
        <v>7.8236790169491499</v>
      </c>
      <c r="BH6" s="4">
        <v>7.5520234067796599</v>
      </c>
      <c r="BI6" s="4">
        <v>7.5420939491525401</v>
      </c>
      <c r="BJ6" s="4">
        <v>7.5228231525423803</v>
      </c>
      <c r="BK6" s="4">
        <v>7.5257434915254198</v>
      </c>
      <c r="BL6" s="4">
        <v>7.2659124915254196</v>
      </c>
      <c r="BM6" s="4">
        <v>7.2431089661016896</v>
      </c>
      <c r="BN6" s="4">
        <v>7.2561274237288096</v>
      </c>
      <c r="BO6" s="4">
        <v>7.30226393220339</v>
      </c>
      <c r="BP6" s="92">
        <v>6.7240524237288204</v>
      </c>
      <c r="BQ6" s="92">
        <v>6.7396361525423698</v>
      </c>
      <c r="BR6" s="92">
        <v>6.7278434237288103</v>
      </c>
      <c r="BS6" s="78">
        <v>1.4995571186440699</v>
      </c>
      <c r="BT6" s="78">
        <v>1.4988807288135599</v>
      </c>
      <c r="BU6" s="78">
        <v>1.5129465084745799</v>
      </c>
      <c r="BV6" s="78">
        <v>1.5000831525423699</v>
      </c>
      <c r="BW6" s="78">
        <v>1.91980906779661</v>
      </c>
      <c r="BX6" s="78">
        <v>9.7904760000000106</v>
      </c>
      <c r="BY6" s="78">
        <v>9.7904760000000106</v>
      </c>
      <c r="BZ6" s="78">
        <v>2.8830495593220302</v>
      </c>
      <c r="CA6" s="78">
        <v>2.4244973389830502</v>
      </c>
      <c r="CB6" s="78">
        <v>2.4244683220339001</v>
      </c>
      <c r="CC6" s="78">
        <v>2.4504168135593201</v>
      </c>
      <c r="CD6" s="78">
        <v>2.4330063389830499</v>
      </c>
      <c r="CE6" s="78">
        <v>3.0240244406779699</v>
      </c>
      <c r="CF6" s="78">
        <v>3.0214620847457598</v>
      </c>
      <c r="CG6" s="78">
        <v>3.0248656271186398</v>
      </c>
      <c r="CH6" s="78">
        <v>2.9624885084745798</v>
      </c>
      <c r="CI6" s="78">
        <v>3.56059972881356</v>
      </c>
      <c r="CJ6" s="78">
        <v>3.5568830169491501</v>
      </c>
      <c r="CK6" s="78">
        <v>3.5312481355932199</v>
      </c>
      <c r="CL6" s="78">
        <v>3.3142200169491498</v>
      </c>
      <c r="CM6" s="78">
        <v>4.00005344067797</v>
      </c>
      <c r="CN6" s="78">
        <v>3.9833754576271199</v>
      </c>
      <c r="CO6" s="78">
        <v>4.0052754576271203</v>
      </c>
      <c r="CP6" s="78">
        <v>3.9594230677966098</v>
      </c>
      <c r="CQ6" s="93">
        <v>5.0817078644067797</v>
      </c>
      <c r="CR6" s="93">
        <v>5.0885865254237297</v>
      </c>
      <c r="CS6" s="93">
        <v>5.0815461355932197</v>
      </c>
      <c r="CT6" s="4">
        <v>14.929328271186399</v>
      </c>
      <c r="CU6" s="4">
        <v>14.9412228813559</v>
      </c>
      <c r="CV6" s="4">
        <v>15.144620898305099</v>
      </c>
      <c r="CW6" s="4">
        <v>14.9522460338983</v>
      </c>
      <c r="CX6" s="4">
        <v>19.939603457627101</v>
      </c>
      <c r="CY6" s="4">
        <v>19.943879491525401</v>
      </c>
      <c r="CZ6" s="4">
        <v>20.219723983050802</v>
      </c>
      <c r="DA6" s="4">
        <v>19.960813932203401</v>
      </c>
      <c r="DB6" s="4">
        <v>24.9572388983051</v>
      </c>
      <c r="DC6" s="4">
        <v>24.969026915254201</v>
      </c>
      <c r="DD6" s="4">
        <v>25.309180186440699</v>
      </c>
      <c r="DE6" s="4">
        <v>24.990123949152601</v>
      </c>
      <c r="DF6" s="4">
        <v>29.992575135593199</v>
      </c>
      <c r="DG6" s="4">
        <v>30.011835101694899</v>
      </c>
      <c r="DH6" s="4">
        <v>30.4069796949153</v>
      </c>
      <c r="DI6" s="4">
        <v>30.026181610169498</v>
      </c>
      <c r="DJ6" s="4">
        <v>35.0419022542373</v>
      </c>
      <c r="DK6" s="4">
        <v>35.0603597118644</v>
      </c>
      <c r="DL6" s="4">
        <v>35.516620711864398</v>
      </c>
      <c r="DM6" s="4">
        <v>35.070768423728801</v>
      </c>
      <c r="DN6" s="4">
        <v>40.091020745762698</v>
      </c>
      <c r="DO6" s="4">
        <v>40.107696169491497</v>
      </c>
      <c r="DP6" s="4">
        <v>40.627125084745799</v>
      </c>
      <c r="DQ6" s="4">
        <v>40.134103796610198</v>
      </c>
      <c r="DR6" s="92">
        <v>50.172533186440702</v>
      </c>
      <c r="DS6" s="92">
        <v>50.201089169491503</v>
      </c>
      <c r="DT6" s="92">
        <v>50.833177762711898</v>
      </c>
      <c r="DU6" s="77">
        <v>2.1749451694915201</v>
      </c>
      <c r="DV6" s="77">
        <v>2.0830556949152501</v>
      </c>
      <c r="DW6" s="77">
        <v>2.0428600847457599</v>
      </c>
      <c r="DX6" s="77">
        <v>1.63194633898305</v>
      </c>
      <c r="DY6" s="77">
        <v>2.2843028644067802</v>
      </c>
      <c r="DZ6" s="77">
        <v>2.2799778305084701</v>
      </c>
      <c r="EA6" s="77">
        <v>2.2728099322033901</v>
      </c>
      <c r="EB6" s="77">
        <v>1.89026423728814</v>
      </c>
      <c r="EC6" s="77">
        <v>2.6054483559322001</v>
      </c>
      <c r="ED6" s="77">
        <v>2.6560613559321999</v>
      </c>
      <c r="EE6" s="77">
        <v>2.5339062033898299</v>
      </c>
      <c r="EF6" s="77">
        <v>2.3274813559321998</v>
      </c>
      <c r="EG6" s="77">
        <v>2.94783745762712</v>
      </c>
      <c r="EH6" s="77">
        <v>2.9622097288135598</v>
      </c>
      <c r="EI6" s="77">
        <v>2.9777457966101699</v>
      </c>
      <c r="EJ6" s="77">
        <v>2.5520869491525402</v>
      </c>
      <c r="EK6" s="77">
        <v>3.2741743728813599</v>
      </c>
      <c r="EL6" s="77">
        <v>3.2808624576271201</v>
      </c>
      <c r="EM6" s="77">
        <v>3.2221051525423698</v>
      </c>
      <c r="EN6" s="77">
        <v>2.6702787796610199</v>
      </c>
      <c r="EO6" s="77">
        <v>3.5707450169491501</v>
      </c>
      <c r="EP6" s="77">
        <v>3.6687090677966099</v>
      </c>
      <c r="EQ6" s="77">
        <v>3.57196733898305</v>
      </c>
      <c r="ER6" s="77">
        <v>2.9785194406779598</v>
      </c>
      <c r="ES6" s="77">
        <v>4.4126277118644097</v>
      </c>
      <c r="ET6" s="77">
        <v>4.3738662033898299</v>
      </c>
      <c r="EU6" s="77">
        <v>4.2149387118644102</v>
      </c>
      <c r="EV6" s="4">
        <v>8.4230973050847506</v>
      </c>
      <c r="EW6" s="4">
        <v>8.4423010169491501</v>
      </c>
      <c r="EX6" s="4">
        <v>8.5365547796610208</v>
      </c>
      <c r="EY6" s="4">
        <v>8.6511251694915199</v>
      </c>
      <c r="EZ6" s="4">
        <v>11.3313293389831</v>
      </c>
      <c r="FA6" s="4">
        <v>11.297894406779699</v>
      </c>
      <c r="FB6" s="4">
        <v>11.6464633559322</v>
      </c>
      <c r="FC6" s="4">
        <v>11.731549406779701</v>
      </c>
      <c r="FD6" s="4">
        <v>14.3314174915254</v>
      </c>
      <c r="FE6" s="4">
        <v>14.2401239152542</v>
      </c>
      <c r="FF6" s="4">
        <v>14.6184359661017</v>
      </c>
      <c r="FG6" s="4">
        <v>14.8818186271186</v>
      </c>
      <c r="FH6" s="4">
        <v>17.290363644067799</v>
      </c>
      <c r="FI6" s="4">
        <v>17.1934575762712</v>
      </c>
      <c r="FJ6" s="4">
        <v>17.623560661016899</v>
      </c>
      <c r="FK6" s="4">
        <v>17.849747610169501</v>
      </c>
      <c r="FL6" s="4">
        <v>20.1733597118644</v>
      </c>
      <c r="FM6" s="4">
        <v>20.3792010677966</v>
      </c>
      <c r="FN6" s="4">
        <v>20.776783559321998</v>
      </c>
      <c r="FO6" s="4">
        <v>21.434579169491499</v>
      </c>
      <c r="FP6" s="4">
        <v>23.378719220339001</v>
      </c>
      <c r="FQ6" s="4">
        <v>23.349483677966099</v>
      </c>
      <c r="FR6" s="4">
        <v>23.915569406779699</v>
      </c>
      <c r="FS6" s="4">
        <v>24.3928005423729</v>
      </c>
      <c r="FT6" s="4">
        <v>29.477383762711899</v>
      </c>
      <c r="FU6" s="4">
        <v>29.6614692033898</v>
      </c>
      <c r="FV6" s="4">
        <v>30.2800155762712</v>
      </c>
    </row>
    <row r="7" spans="1:179" x14ac:dyDescent="0.25">
      <c r="A7" s="71">
        <f>'DC-he-ipb1-29b'!G19</f>
        <v>1.8959585123266915</v>
      </c>
      <c r="B7" s="71">
        <f>'DC-he-ipb1-29b'!G20</f>
        <v>1.7358617521231092</v>
      </c>
      <c r="C7" s="71">
        <f>'DC-he-ipb1-29b'!G21</f>
        <v>1.7388424293529907</v>
      </c>
      <c r="D7" s="69">
        <f>'DC-he-ipb1-29b'!M7*100</f>
        <v>300</v>
      </c>
      <c r="E7" s="71">
        <f>'DC-he-ipb1-29b'!O7</f>
        <v>0.59391933809469011</v>
      </c>
      <c r="F7" s="72">
        <f>'DC-he-ipb1-29b'!P7</f>
        <v>-9.0254510192601778E-2</v>
      </c>
      <c r="N7" s="14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7" t="s">
        <v>45</v>
      </c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3"/>
    </row>
    <row r="8" spans="1:179" x14ac:dyDescent="0.25">
      <c r="A8" s="54"/>
      <c r="B8" s="54"/>
      <c r="C8" s="54"/>
      <c r="D8" s="69">
        <f>'DC-he-ipb1-29b'!M8*100</f>
        <v>325</v>
      </c>
      <c r="E8" s="71">
        <f>'DC-he-ipb1-29b'!O8</f>
        <v>0.59537214482519429</v>
      </c>
      <c r="F8" s="72">
        <f>'DC-he-ipb1-29b'!P8</f>
        <v>-9.0254510192601778E-2</v>
      </c>
      <c r="N8" s="14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2"/>
      <c r="AK8" s="82"/>
      <c r="AL8" s="82"/>
      <c r="AM8" s="82"/>
      <c r="AN8" s="82"/>
      <c r="AO8" s="82"/>
      <c r="AP8" s="19"/>
      <c r="AQ8" s="4"/>
      <c r="AR8" s="4">
        <f t="shared" ref="AR8:BR8" si="6">BS6/($AQ6-AR6)</f>
        <v>2.4654290050343488</v>
      </c>
      <c r="AS8" s="76">
        <f t="shared" si="6"/>
        <v>1.9327357033633024</v>
      </c>
      <c r="AT8" s="76">
        <f t="shared" si="6"/>
        <v>1.9292525196776946</v>
      </c>
      <c r="AU8" s="76">
        <f t="shared" si="6"/>
        <v>1.9247472501127025</v>
      </c>
      <c r="AV8" s="76">
        <f t="shared" si="6"/>
        <v>1.9416771574173475</v>
      </c>
      <c r="AW8" s="76">
        <f t="shared" si="6"/>
        <v>9.1368652349665727</v>
      </c>
      <c r="AX8" s="76">
        <f t="shared" si="6"/>
        <v>9.252189125278111</v>
      </c>
      <c r="AY8" s="76">
        <f t="shared" si="6"/>
        <v>2.83504782691154</v>
      </c>
      <c r="AZ8" s="76">
        <f t="shared" si="6"/>
        <v>1.9181919415132147</v>
      </c>
      <c r="BA8" s="76">
        <f t="shared" si="6"/>
        <v>1.8405771385611771</v>
      </c>
      <c r="BB8" s="76">
        <f t="shared" si="6"/>
        <v>1.862660749235842</v>
      </c>
      <c r="BC8" s="76">
        <f t="shared" si="6"/>
        <v>1.865089980446788</v>
      </c>
      <c r="BD8" s="76">
        <f t="shared" si="6"/>
        <v>1.9318856637324346</v>
      </c>
      <c r="BE8" s="76">
        <f t="shared" si="6"/>
        <v>1.8937692379309405</v>
      </c>
      <c r="BF8" s="76">
        <f t="shared" si="6"/>
        <v>1.9210390999602787</v>
      </c>
      <c r="BG8" s="76">
        <f t="shared" si="6"/>
        <v>1.8714488387774846</v>
      </c>
      <c r="BH8" s="76">
        <f t="shared" si="6"/>
        <v>1.9198254923627136</v>
      </c>
      <c r="BI8" s="76">
        <f t="shared" si="6"/>
        <v>1.9076084924098629</v>
      </c>
      <c r="BJ8" s="76">
        <f t="shared" si="6"/>
        <v>1.8744869127084121</v>
      </c>
      <c r="BK8" s="76">
        <f t="shared" si="6"/>
        <v>1.7620136884684947</v>
      </c>
      <c r="BL8" s="76">
        <f t="shared" si="6"/>
        <v>1.868521565997769</v>
      </c>
      <c r="BM8" s="76">
        <f t="shared" si="6"/>
        <v>1.8411191337323789</v>
      </c>
      <c r="BN8" s="76">
        <f t="shared" si="6"/>
        <v>1.8624479419160784</v>
      </c>
      <c r="BO8" s="76">
        <f t="shared" si="6"/>
        <v>1.8814910519865673</v>
      </c>
      <c r="BP8" s="76">
        <f t="shared" si="6"/>
        <v>1.8943087583738119</v>
      </c>
      <c r="BQ8" s="76">
        <f t="shared" si="6"/>
        <v>1.9079565196811965</v>
      </c>
      <c r="BR8" s="76">
        <f t="shared" si="6"/>
        <v>1.896929156846485</v>
      </c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3"/>
    </row>
    <row r="9" spans="1:179" ht="15.75" x14ac:dyDescent="0.25">
      <c r="A9" s="3"/>
      <c r="B9" s="3"/>
      <c r="C9" s="3"/>
      <c r="D9" s="69">
        <f>'DC-he-ipb1-29b'!M9*100</f>
        <v>350</v>
      </c>
      <c r="E9" s="71">
        <f>'DC-he-ipb1-29b'!O9</f>
        <v>0.60253875753321906</v>
      </c>
      <c r="F9" s="72">
        <f>'DC-he-ipb1-29b'!P9</f>
        <v>0</v>
      </c>
      <c r="G9" s="6"/>
      <c r="N9" s="14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2"/>
      <c r="AP9" s="19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3"/>
    </row>
    <row r="10" spans="1:179" x14ac:dyDescent="0.25">
      <c r="A10" s="3"/>
      <c r="B10" s="3"/>
      <c r="C10" s="3"/>
      <c r="D10" s="69">
        <f>'DC-he-ipb1-29b'!M10*100</f>
        <v>375</v>
      </c>
      <c r="E10" s="71">
        <f>'DC-he-ipb1-29b'!O10</f>
        <v>0.60770001122502992</v>
      </c>
      <c r="F10" s="72">
        <f>'DC-he-ipb1-29b'!P10</f>
        <v>0</v>
      </c>
      <c r="N10" s="14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  <c r="AA10" s="82"/>
      <c r="AB10" s="82"/>
      <c r="AC10" s="82"/>
      <c r="AD10" s="82"/>
      <c r="AE10" s="82"/>
      <c r="AF10" s="82"/>
      <c r="AG10" s="82"/>
      <c r="AH10" s="82"/>
      <c r="AI10" s="82"/>
      <c r="AJ10" s="82"/>
      <c r="AK10" s="82"/>
      <c r="AL10" s="82"/>
      <c r="AM10" s="82"/>
      <c r="AN10" s="82"/>
      <c r="AO10" s="82"/>
      <c r="AP10" s="19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3"/>
    </row>
    <row r="11" spans="1:179" x14ac:dyDescent="0.25">
      <c r="A11" s="71">
        <f>'DC-he-ipb1-29b'!G24</f>
        <v>1.7328653818262427</v>
      </c>
      <c r="B11" s="71">
        <f>'DC-he-ipb1-29b'!G25</f>
        <v>1.7378512224959775</v>
      </c>
      <c r="C11" s="71">
        <f>'DC-he-ipb1-29b'!G26</f>
        <v>1.6685031782695454</v>
      </c>
      <c r="D11" s="69">
        <f>'DC-he-ipb1-29b'!M11*100</f>
        <v>400</v>
      </c>
      <c r="E11" s="71">
        <f>'DC-he-ipb1-29b'!O11</f>
        <v>0.61003493164277378</v>
      </c>
      <c r="F11" s="72">
        <f>'DC-he-ipb1-29b'!P11</f>
        <v>-6.2976568073999317E-2</v>
      </c>
      <c r="N11" s="14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82"/>
      <c r="AL11" s="82"/>
      <c r="AM11" s="82"/>
      <c r="AN11" s="82"/>
      <c r="AO11" s="82"/>
      <c r="AP11" s="19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3"/>
    </row>
    <row r="12" spans="1:179" x14ac:dyDescent="0.25">
      <c r="A12" s="52"/>
      <c r="B12" s="3"/>
      <c r="C12" s="3"/>
      <c r="D12" s="69">
        <f>'DC-he-ipb1-29b'!M12*100</f>
        <v>450</v>
      </c>
      <c r="E12" s="71">
        <f>'DC-he-ipb1-29b'!O12</f>
        <v>0.61115161820317976</v>
      </c>
      <c r="F12" s="72">
        <f>'DC-he-ipb1-29b'!P12</f>
        <v>0</v>
      </c>
      <c r="AP12" s="20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</row>
    <row r="13" spans="1:179" x14ac:dyDescent="0.25">
      <c r="A13" s="52"/>
      <c r="B13" s="3"/>
      <c r="C13" s="3"/>
      <c r="D13" s="69">
        <f>'DC-he-ipb1-29b'!M13*100</f>
        <v>500</v>
      </c>
      <c r="E13" s="71">
        <f>'DC-he-ipb1-29b'!O13</f>
        <v>0.60342589444087724</v>
      </c>
      <c r="F13" s="72">
        <f>'DC-he-ipb1-29b'!P13</f>
        <v>0</v>
      </c>
      <c r="I13" s="75"/>
      <c r="J13" s="75"/>
      <c r="K13" s="75"/>
      <c r="L13" s="75"/>
      <c r="M13" s="75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179" x14ac:dyDescent="0.25">
      <c r="A14" s="52"/>
      <c r="B14" s="3"/>
      <c r="C14" s="3"/>
      <c r="D14" s="69">
        <f>'DC-he-ipb1-29b'!M14*100</f>
        <v>550</v>
      </c>
      <c r="E14" s="71">
        <f>'DC-he-ipb1-29b'!O14</f>
        <v>0.58767873461371956</v>
      </c>
      <c r="F14" s="72">
        <f>'DC-he-ipb1-29b'!P14</f>
        <v>0</v>
      </c>
      <c r="I14" s="75"/>
      <c r="J14" s="75"/>
      <c r="K14" s="75"/>
      <c r="L14" s="75"/>
      <c r="M14" s="75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179" s="75" customFormat="1" x14ac:dyDescent="0.25">
      <c r="A15" s="52"/>
      <c r="B15" s="3"/>
      <c r="C15" s="3"/>
      <c r="D15" s="69">
        <f>'DC-he-ipb1-29b'!M15*100</f>
        <v>600</v>
      </c>
      <c r="E15" s="71">
        <f>'DC-he-ipb1-29b'!O15</f>
        <v>0.5639101387217067</v>
      </c>
      <c r="F15" s="72">
        <f>'DC-he-ipb1-29b'!P15</f>
        <v>0</v>
      </c>
      <c r="H15" s="7"/>
      <c r="I15" s="7"/>
      <c r="J15" s="7"/>
      <c r="K15" s="7"/>
      <c r="L15" s="7"/>
      <c r="M15" s="7"/>
      <c r="N15" s="14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17"/>
      <c r="AQ15" s="3"/>
      <c r="AR15" s="3"/>
      <c r="AS15" s="3"/>
      <c r="AT15" s="3"/>
      <c r="AU15" s="4">
        <v>8.6273046949152494</v>
      </c>
      <c r="AV15" s="4">
        <v>8.4179334745762695</v>
      </c>
      <c r="AW15" s="4">
        <v>8.3351354406779592</v>
      </c>
      <c r="AX15" s="4">
        <v>8.3484915932203396</v>
      </c>
      <c r="AY15" s="4">
        <v>8.3897394576271207</v>
      </c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</row>
    <row r="16" spans="1:179" s="75" customFormat="1" ht="15" customHeight="1" x14ac:dyDescent="0.25">
      <c r="A16" s="52"/>
      <c r="B16" s="3"/>
      <c r="C16" s="3"/>
      <c r="D16" s="8"/>
      <c r="E16" s="35"/>
      <c r="F16" s="36"/>
      <c r="H16" s="7"/>
      <c r="I16" s="7"/>
      <c r="J16" s="7"/>
      <c r="K16" s="7"/>
      <c r="L16" s="7"/>
      <c r="M16" s="7"/>
      <c r="N16" s="14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17"/>
      <c r="AQ16" s="3"/>
      <c r="AR16" s="3"/>
      <c r="AS16" s="3"/>
      <c r="AT16" s="3"/>
      <c r="AU16" s="1"/>
      <c r="AV16" s="1"/>
      <c r="AW16" s="1"/>
      <c r="AX16" s="1"/>
      <c r="AY16" s="1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</row>
    <row r="17" spans="1:105" s="75" customFormat="1" x14ac:dyDescent="0.25">
      <c r="D17" s="8"/>
      <c r="E17" s="35"/>
      <c r="F17" s="36"/>
      <c r="H17" s="7"/>
      <c r="I17" s="7"/>
      <c r="J17" s="7"/>
      <c r="K17" s="7"/>
      <c r="L17" s="7"/>
      <c r="M17" s="7"/>
      <c r="N17" s="14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17"/>
      <c r="AQ17" s="3"/>
      <c r="AR17" s="3"/>
      <c r="AS17" s="3"/>
      <c r="AT17" s="3"/>
      <c r="AU17" s="76">
        <f t="shared" ref="AU17" si="7">BV15/($AQ15-AU15)</f>
        <v>0</v>
      </c>
      <c r="AV17" s="76">
        <f t="shared" ref="AV17" si="8">BW15/($AQ15-AV15)</f>
        <v>0</v>
      </c>
      <c r="AW17" s="76">
        <f t="shared" ref="AW17" si="9">BX15/($AQ15-AW15)</f>
        <v>0</v>
      </c>
      <c r="AX17" s="76">
        <f t="shared" ref="AX17" si="10">BY15/($AQ15-AX15)</f>
        <v>0</v>
      </c>
      <c r="AY17" s="76">
        <f t="shared" ref="AY17" si="11">BZ15/($AQ15-AY15)</f>
        <v>0</v>
      </c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</row>
    <row r="18" spans="1:105" s="75" customFormat="1" ht="15" customHeight="1" x14ac:dyDescent="0.25">
      <c r="A18" s="121" t="s">
        <v>14</v>
      </c>
      <c r="B18" s="121"/>
      <c r="C18" s="121"/>
      <c r="D18" s="121"/>
      <c r="E18" s="121"/>
      <c r="F18" s="122"/>
      <c r="H18" s="7"/>
      <c r="I18" s="7"/>
      <c r="J18" s="7"/>
      <c r="K18" s="7"/>
      <c r="L18" s="7"/>
      <c r="M18" s="7"/>
      <c r="N18" s="14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17"/>
      <c r="AQ18" s="3"/>
      <c r="AR18" s="3"/>
      <c r="AS18" s="3"/>
      <c r="AT18" s="3"/>
      <c r="AU18" s="4"/>
      <c r="AV18" s="4"/>
      <c r="AW18" s="4"/>
      <c r="AX18" s="4"/>
      <c r="AY18" s="4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</row>
    <row r="19" spans="1:105" s="75" customFormat="1" ht="15" customHeight="1" x14ac:dyDescent="0.25">
      <c r="A19" s="121"/>
      <c r="B19" s="121"/>
      <c r="C19" s="121"/>
      <c r="D19" s="121"/>
      <c r="E19" s="121"/>
      <c r="F19" s="122"/>
      <c r="H19" s="7"/>
      <c r="I19" s="7"/>
      <c r="J19" s="7"/>
      <c r="K19" s="7"/>
      <c r="L19" s="7"/>
      <c r="M19" s="7"/>
      <c r="N19" s="14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19"/>
      <c r="AQ19" s="3"/>
      <c r="AR19" s="3"/>
      <c r="AS19" s="3"/>
      <c r="AT19" s="3"/>
      <c r="AU19" s="4"/>
      <c r="AV19" s="4"/>
      <c r="AW19" s="4"/>
      <c r="AX19" s="4"/>
      <c r="AY19" s="4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</row>
    <row r="20" spans="1:105" s="75" customFormat="1" ht="15" customHeight="1" x14ac:dyDescent="0.25">
      <c r="A20" s="121"/>
      <c r="B20" s="121"/>
      <c r="C20" s="121"/>
      <c r="D20" s="121"/>
      <c r="E20" s="121"/>
      <c r="F20" s="122"/>
      <c r="H20" s="7"/>
      <c r="I20" s="7"/>
      <c r="J20" s="7"/>
      <c r="K20" s="7"/>
      <c r="L20" s="7"/>
      <c r="M20" s="7"/>
      <c r="N20" s="14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19"/>
      <c r="AQ20" s="3"/>
      <c r="AR20" s="3"/>
      <c r="AS20" s="3"/>
      <c r="AT20" s="3"/>
      <c r="AU20" s="4"/>
      <c r="AV20" s="4"/>
      <c r="AW20" s="4"/>
      <c r="AX20" s="4"/>
      <c r="AY20" s="4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</row>
    <row r="21" spans="1:105" ht="15" customHeight="1" x14ac:dyDescent="0.25">
      <c r="A21" s="51" t="s">
        <v>15</v>
      </c>
      <c r="D21" s="9">
        <v>300</v>
      </c>
      <c r="E21" s="9">
        <v>150</v>
      </c>
      <c r="F21" s="37">
        <v>100</v>
      </c>
    </row>
    <row r="22" spans="1:105" ht="15" customHeight="1" x14ac:dyDescent="0.25">
      <c r="A22" s="51" t="s">
        <v>4</v>
      </c>
      <c r="D22" s="38">
        <v>50</v>
      </c>
      <c r="E22" s="38">
        <v>50</v>
      </c>
      <c r="F22" s="39">
        <v>50</v>
      </c>
    </row>
    <row r="23" spans="1:105" ht="15" customHeight="1" x14ac:dyDescent="0.25">
      <c r="A23" s="51" t="s">
        <v>7</v>
      </c>
      <c r="D23" s="38">
        <v>47.74</v>
      </c>
      <c r="E23" s="38">
        <v>47.67</v>
      </c>
      <c r="F23" s="39">
        <v>47.55</v>
      </c>
      <c r="AP23" s="55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</row>
    <row r="24" spans="1:105" s="75" customFormat="1" ht="15" customHeight="1" x14ac:dyDescent="0.25">
      <c r="A24" s="51" t="s">
        <v>9</v>
      </c>
      <c r="D24" s="38">
        <v>34.770000000000003</v>
      </c>
      <c r="E24" s="38">
        <v>34.159999999999997</v>
      </c>
      <c r="F24" s="39">
        <v>33.159999999999997</v>
      </c>
      <c r="H24" s="7"/>
      <c r="I24" s="7"/>
      <c r="J24" s="7"/>
      <c r="K24" s="7"/>
      <c r="L24" s="7"/>
      <c r="M24" s="7"/>
      <c r="N24" s="14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55"/>
      <c r="AQ24" s="3"/>
      <c r="AR24" s="3"/>
      <c r="AS24" s="3"/>
      <c r="AT24" s="3"/>
      <c r="AU24" s="4">
        <v>8.6273046949152494</v>
      </c>
      <c r="AV24" s="4">
        <v>8.4179334745762695</v>
      </c>
      <c r="AW24" s="4">
        <v>8.3351354406779592</v>
      </c>
      <c r="AX24" s="4">
        <v>8.3484915932203396</v>
      </c>
      <c r="AY24" s="4">
        <v>8.3897394576271207</v>
      </c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</row>
    <row r="25" spans="1:105" s="75" customFormat="1" x14ac:dyDescent="0.25">
      <c r="A25" s="51" t="s">
        <v>8</v>
      </c>
      <c r="D25" s="38">
        <v>6.98</v>
      </c>
      <c r="E25" s="38">
        <v>7.41</v>
      </c>
      <c r="F25" s="39">
        <v>7.64</v>
      </c>
      <c r="H25" s="7"/>
      <c r="I25" s="7"/>
      <c r="J25" s="7"/>
      <c r="K25" s="7"/>
      <c r="L25" s="7"/>
      <c r="M25" s="7"/>
      <c r="N25" s="14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17"/>
      <c r="AQ25" s="3"/>
      <c r="AR25" s="3"/>
      <c r="AS25" s="3"/>
      <c r="AT25" s="3"/>
      <c r="AU25" s="1"/>
      <c r="AV25" s="1"/>
      <c r="AW25" s="1"/>
      <c r="AX25" s="1"/>
      <c r="AY25" s="1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</row>
    <row r="26" spans="1:105" s="75" customFormat="1" x14ac:dyDescent="0.25">
      <c r="A26" s="51" t="s">
        <v>16</v>
      </c>
      <c r="D26" s="10">
        <f>1-(D23-D24-D25)/D23</f>
        <v>0.87452869710934233</v>
      </c>
      <c r="E26" s="10">
        <f>1-(E23-E24-E25)/E23</f>
        <v>0.8720369204950702</v>
      </c>
      <c r="F26" s="40">
        <f>1-(F23-F24-F25)/F23</f>
        <v>0.85804416403785488</v>
      </c>
      <c r="H26" s="7"/>
      <c r="I26" s="7"/>
      <c r="J26" s="7"/>
      <c r="K26" s="7"/>
      <c r="L26" s="7"/>
      <c r="M26" s="7"/>
      <c r="N26" s="14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19"/>
      <c r="AQ26" s="3"/>
      <c r="AR26" s="3"/>
      <c r="AS26" s="3"/>
      <c r="AT26" s="3"/>
      <c r="AU26" s="76">
        <f t="shared" ref="AU26" si="12">BV24/($AQ24-AU24)</f>
        <v>0</v>
      </c>
      <c r="AV26" s="76">
        <f t="shared" ref="AV26" si="13">BW24/($AQ24-AV24)</f>
        <v>0</v>
      </c>
      <c r="AW26" s="76">
        <f t="shared" ref="AW26" si="14">BX24/($AQ24-AW24)</f>
        <v>0</v>
      </c>
      <c r="AX26" s="76">
        <f t="shared" ref="AX26" si="15">BY24/($AQ24-AX24)</f>
        <v>0</v>
      </c>
      <c r="AY26" s="76">
        <f t="shared" ref="AY26" si="16">BZ24/($AQ24-AY24)</f>
        <v>0</v>
      </c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</row>
    <row r="27" spans="1:105" s="75" customFormat="1" x14ac:dyDescent="0.25">
      <c r="A27" s="51" t="s">
        <v>6</v>
      </c>
      <c r="D27" s="10">
        <f>D23/(D24+D25)</f>
        <v>1.1434730538922155</v>
      </c>
      <c r="E27" s="10">
        <f>E23/(E24+E25)</f>
        <v>1.1467404378157326</v>
      </c>
      <c r="F27" s="40">
        <f>F23/(F24+F25)</f>
        <v>1.1654411764705883</v>
      </c>
      <c r="H27" s="7"/>
      <c r="I27" s="7"/>
      <c r="J27" s="7"/>
      <c r="K27" s="7"/>
      <c r="L27" s="7"/>
      <c r="M27" s="7"/>
      <c r="N27" s="14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19"/>
      <c r="AQ27" s="3"/>
      <c r="AR27" s="3"/>
      <c r="AS27" s="3"/>
      <c r="AT27" s="3"/>
      <c r="AU27" s="4"/>
      <c r="AV27" s="4"/>
      <c r="AW27" s="4"/>
      <c r="AX27" s="4"/>
      <c r="AY27" s="4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</row>
    <row r="28" spans="1:105" s="75" customFormat="1" x14ac:dyDescent="0.25">
      <c r="D28" s="9"/>
      <c r="E28" s="9"/>
      <c r="F28" s="37"/>
      <c r="H28" s="7"/>
      <c r="I28" s="7"/>
      <c r="J28" s="7"/>
      <c r="K28" s="7"/>
      <c r="L28" s="7"/>
      <c r="M28" s="7"/>
      <c r="N28" s="14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19"/>
      <c r="AQ28" s="3"/>
      <c r="AR28" s="3"/>
      <c r="AS28" s="3"/>
      <c r="AT28" s="3"/>
      <c r="AU28" s="4"/>
      <c r="AV28" s="4"/>
      <c r="AW28" s="4"/>
      <c r="AX28" s="4"/>
      <c r="AY28" s="4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</row>
    <row r="29" spans="1:105" s="75" customFormat="1" x14ac:dyDescent="0.25">
      <c r="A29" s="91"/>
      <c r="B29" s="91" t="s">
        <v>69</v>
      </c>
      <c r="C29" s="91" t="s">
        <v>70</v>
      </c>
      <c r="D29" s="9"/>
      <c r="E29" s="9"/>
      <c r="F29" s="37"/>
      <c r="H29" s="7"/>
      <c r="I29" s="7"/>
      <c r="J29" s="7"/>
      <c r="K29" s="7"/>
      <c r="L29" s="7"/>
      <c r="M29" s="7"/>
      <c r="N29" s="14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19"/>
      <c r="AQ29" s="3"/>
      <c r="AR29" s="3"/>
      <c r="AS29" s="3"/>
      <c r="AT29" s="3"/>
      <c r="AU29" s="4"/>
      <c r="AV29" s="4"/>
      <c r="AW29" s="4"/>
      <c r="AX29" s="4"/>
      <c r="AY29" s="4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</row>
    <row r="30" spans="1:105" x14ac:dyDescent="0.25">
      <c r="A30" s="51" t="s">
        <v>3</v>
      </c>
      <c r="B30" s="128">
        <v>0.02</v>
      </c>
      <c r="C30" s="129">
        <v>0</v>
      </c>
      <c r="D30" s="9"/>
      <c r="E30" s="9"/>
      <c r="F30" s="37"/>
      <c r="AP30" s="18"/>
      <c r="AQ30" s="44"/>
      <c r="AR30" s="44"/>
      <c r="AS30" s="44"/>
      <c r="AT30" s="44"/>
      <c r="AU30" s="44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</row>
    <row r="31" spans="1:105" x14ac:dyDescent="0.25">
      <c r="A31" s="51" t="s">
        <v>2</v>
      </c>
      <c r="B31" s="128">
        <v>0.02</v>
      </c>
      <c r="C31" s="129">
        <v>0</v>
      </c>
      <c r="D31" s="9"/>
      <c r="E31" s="9"/>
      <c r="F31" s="37"/>
      <c r="AP31" s="45"/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</row>
    <row r="32" spans="1:105" x14ac:dyDescent="0.25">
      <c r="A32" s="51" t="s">
        <v>71</v>
      </c>
      <c r="B32" s="128">
        <v>0.02</v>
      </c>
      <c r="C32" s="129">
        <v>0</v>
      </c>
      <c r="D32" s="9"/>
      <c r="E32" s="9"/>
      <c r="F32" s="37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</row>
    <row r="33" spans="7:104" x14ac:dyDescent="0.25">
      <c r="G33" s="75"/>
      <c r="H33" s="7"/>
      <c r="I33" s="7"/>
      <c r="J33" s="7"/>
      <c r="K33" s="7"/>
      <c r="L33" s="7"/>
      <c r="M33" s="7"/>
      <c r="N33" s="14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21"/>
      <c r="AQ33" s="23"/>
      <c r="AR33" s="23"/>
      <c r="AS33" s="23"/>
      <c r="AT33" s="23"/>
      <c r="AU33" s="23"/>
      <c r="AV33" s="4">
        <v>8.6273046949152494</v>
      </c>
      <c r="AW33" s="4">
        <v>8.4179334745762695</v>
      </c>
      <c r="AX33" s="4">
        <v>8.3351354406779592</v>
      </c>
      <c r="AY33" s="4"/>
      <c r="AZ33" s="4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23"/>
      <c r="CV33" s="23"/>
      <c r="CW33" s="3"/>
      <c r="CX33" s="3"/>
      <c r="CY33" s="3"/>
      <c r="CZ33" s="44"/>
    </row>
    <row r="34" spans="7:104" x14ac:dyDescent="0.25">
      <c r="G34" s="75"/>
      <c r="H34" s="7"/>
      <c r="I34" s="7"/>
      <c r="J34" s="7"/>
      <c r="K34" s="7"/>
      <c r="L34" s="7"/>
      <c r="M34" s="7"/>
      <c r="N34" s="14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21"/>
      <c r="AQ34" s="23"/>
      <c r="AR34" s="23"/>
      <c r="AS34" s="23"/>
      <c r="AT34" s="23"/>
      <c r="AU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23"/>
      <c r="CV34" s="23"/>
      <c r="CW34" s="3"/>
      <c r="CX34" s="3"/>
      <c r="CY34" s="3"/>
      <c r="CZ34" s="44"/>
    </row>
    <row r="35" spans="7:104" x14ac:dyDescent="0.25">
      <c r="G35" s="75"/>
      <c r="H35" s="7"/>
      <c r="I35" s="7"/>
      <c r="J35" s="7"/>
      <c r="K35" s="7"/>
      <c r="L35" s="7"/>
      <c r="M35" s="7"/>
      <c r="N35" s="14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21"/>
      <c r="AQ35" s="23"/>
      <c r="AR35" s="23"/>
      <c r="AS35" s="23"/>
      <c r="AT35" s="23"/>
      <c r="AU35" s="23"/>
      <c r="AV35" s="76">
        <f t="shared" ref="AV35" si="17">BW33/($AQ33-AV33)</f>
        <v>0</v>
      </c>
      <c r="AW35" s="76">
        <f t="shared" ref="AW35" si="18">BX33/($AQ33-AW33)</f>
        <v>0</v>
      </c>
      <c r="AX35" s="76">
        <f t="shared" ref="AX35" si="19">BY33/($AQ33-AX33)</f>
        <v>0</v>
      </c>
      <c r="AY35" s="76"/>
      <c r="AZ35" s="76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23"/>
      <c r="CV35" s="23"/>
      <c r="CW35" s="3"/>
      <c r="CX35" s="3"/>
      <c r="CY35" s="3"/>
      <c r="CZ35" s="44"/>
    </row>
    <row r="36" spans="7:104" x14ac:dyDescent="0.25">
      <c r="G36" s="75"/>
      <c r="H36" s="7"/>
      <c r="I36" s="7"/>
      <c r="J36" s="7"/>
      <c r="K36" s="7"/>
      <c r="L36" s="7"/>
      <c r="M36" s="7"/>
      <c r="N36" s="14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21"/>
      <c r="AQ36" s="23"/>
      <c r="AR36" s="23"/>
      <c r="AS36" s="23"/>
      <c r="AT36" s="23"/>
      <c r="AU36" s="23"/>
      <c r="AV36" s="4"/>
      <c r="AW36" s="4"/>
      <c r="AX36" s="4"/>
      <c r="AY36" s="4"/>
      <c r="AZ36" s="4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23"/>
      <c r="CV36" s="23"/>
      <c r="CW36" s="3"/>
      <c r="CX36" s="3"/>
      <c r="CY36" s="3"/>
      <c r="CZ36" s="44"/>
    </row>
    <row r="37" spans="7:104" x14ac:dyDescent="0.25">
      <c r="G37" s="75"/>
      <c r="H37" s="7"/>
      <c r="I37" s="7"/>
      <c r="J37" s="7"/>
      <c r="K37" s="7"/>
      <c r="L37" s="7"/>
      <c r="M37" s="7"/>
      <c r="N37" s="14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21"/>
      <c r="AQ37" s="23"/>
      <c r="AR37" s="23"/>
      <c r="AS37" s="23"/>
      <c r="AT37" s="23"/>
      <c r="AU37" s="23"/>
      <c r="AV37" s="4"/>
      <c r="AW37" s="4"/>
      <c r="AX37" s="4"/>
      <c r="AY37" s="4"/>
      <c r="AZ37" s="4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3"/>
      <c r="CH37" s="23"/>
      <c r="CI37" s="23"/>
      <c r="CJ37" s="23"/>
      <c r="CK37" s="3"/>
      <c r="CL37" s="3"/>
      <c r="CM37" s="23"/>
      <c r="CN37" s="23"/>
      <c r="CO37" s="23"/>
      <c r="CP37" s="3"/>
      <c r="CQ37" s="3"/>
      <c r="CR37" s="23"/>
      <c r="CS37" s="23"/>
      <c r="CT37" s="23"/>
      <c r="CU37" s="23"/>
      <c r="CV37" s="23"/>
      <c r="CW37" s="23"/>
      <c r="CX37" s="23"/>
      <c r="CY37" s="23"/>
      <c r="CZ37" s="44"/>
    </row>
    <row r="38" spans="7:104" x14ac:dyDescent="0.25">
      <c r="G38" s="75"/>
      <c r="H38" s="7"/>
      <c r="I38" s="7"/>
      <c r="J38" s="7"/>
      <c r="K38" s="7"/>
      <c r="L38" s="7"/>
      <c r="M38" s="7"/>
      <c r="N38" s="16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83"/>
      <c r="AJ38" s="83"/>
      <c r="AK38" s="83"/>
      <c r="AL38" s="83"/>
      <c r="AM38" s="83"/>
      <c r="AN38" s="83"/>
      <c r="AO38" s="83"/>
      <c r="AV38" s="4"/>
      <c r="AW38" s="4"/>
      <c r="AX38" s="4"/>
      <c r="AY38" s="4"/>
      <c r="AZ38" s="4"/>
    </row>
    <row r="39" spans="7:104" x14ac:dyDescent="0.25">
      <c r="J39" s="22"/>
      <c r="K39" s="22"/>
      <c r="L39" s="22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R39" s="3"/>
      <c r="CS39" s="3"/>
      <c r="CT39" s="3"/>
      <c r="CW39" s="3"/>
      <c r="CX39" s="3"/>
      <c r="CY39" s="3"/>
    </row>
    <row r="40" spans="7:104" x14ac:dyDescent="0.25">
      <c r="J40" s="22"/>
      <c r="K40" s="22"/>
      <c r="L40" s="22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R40" s="3"/>
      <c r="CS40" s="3"/>
      <c r="CT40" s="3"/>
      <c r="CW40" s="3"/>
      <c r="CX40" s="3"/>
      <c r="CY40" s="3"/>
    </row>
    <row r="41" spans="7:104" x14ac:dyDescent="0.25"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spans="7:104" x14ac:dyDescent="0.25"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</sheetData>
  <mergeCells count="3">
    <mergeCell ref="N3:N5"/>
    <mergeCell ref="A18:F20"/>
    <mergeCell ref="I1:M1"/>
  </mergeCells>
  <conditionalFormatting sqref="I37:M38 M36">
    <cfRule type="cellIs" dxfId="28" priority="7" operator="greaterThan">
      <formula>0</formula>
    </cfRule>
  </conditionalFormatting>
  <conditionalFormatting sqref="I36">
    <cfRule type="cellIs" dxfId="27" priority="4" operator="greaterThan">
      <formula>0</formula>
    </cfRule>
    <cfRule type="cellIs" dxfId="26" priority="5" operator="greaterThan">
      <formula>3.19</formula>
    </cfRule>
  </conditionalFormatting>
  <conditionalFormatting sqref="J36:L36">
    <cfRule type="cellIs" dxfId="25" priority="2" operator="greaterThan">
      <formula>0</formula>
    </cfRule>
    <cfRule type="cellIs" dxfId="24" priority="3" operator="greaterThan">
      <formula>3.19</formula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zoomScale="85" zoomScaleNormal="85" workbookViewId="0">
      <pane xSplit="6" ySplit="2" topLeftCell="P3" activePane="bottomRight" state="frozen"/>
      <selection activeCell="AE41" sqref="AE41"/>
      <selection pane="topRight" activeCell="AE41" sqref="AE41"/>
      <selection pane="bottomLeft" activeCell="AE41" sqref="AE41"/>
      <selection pane="bottomRight" activeCell="AU1" sqref="AU1:AY11"/>
    </sheetView>
  </sheetViews>
  <sheetFormatPr defaultColWidth="9.125" defaultRowHeight="15" x14ac:dyDescent="0.25"/>
  <cols>
    <col min="1" max="3" width="5.625" style="1" customWidth="1"/>
    <col min="4" max="5" width="5.625" style="8" customWidth="1"/>
    <col min="6" max="6" width="5.625" style="34" customWidth="1"/>
    <col min="7" max="13" width="5.625" style="1" customWidth="1"/>
    <col min="14" max="14" width="5.625" style="15" customWidth="1"/>
    <col min="15" max="15" width="5.625" style="8" customWidth="1"/>
    <col min="16" max="18" width="5.625" style="1" customWidth="1"/>
    <col min="19" max="19" width="5.625" style="8" customWidth="1"/>
    <col min="20" max="20" width="5.625" style="17" customWidth="1"/>
    <col min="21" max="51" width="5.625" style="1" customWidth="1"/>
    <col min="52" max="16384" width="9.125" style="1"/>
  </cols>
  <sheetData>
    <row r="1" spans="1:51" ht="15" customHeight="1" x14ac:dyDescent="0.25">
      <c r="D1" s="66" t="str">
        <f ca="1">'DC-he-ipb1-29b'!A1</f>
        <v>DC-he-ipb1-29b</v>
      </c>
      <c r="E1" s="67"/>
      <c r="F1" s="68"/>
      <c r="G1" s="41"/>
      <c r="H1" s="11"/>
      <c r="I1" s="123" t="s">
        <v>11</v>
      </c>
      <c r="J1" s="123"/>
      <c r="K1" s="123"/>
      <c r="L1" s="123"/>
      <c r="M1" s="124"/>
      <c r="N1" s="13"/>
      <c r="O1" s="125" t="s">
        <v>13</v>
      </c>
      <c r="P1" s="125"/>
      <c r="Q1" s="125"/>
      <c r="R1" s="125"/>
      <c r="S1" s="126"/>
      <c r="U1" s="127" t="s">
        <v>5</v>
      </c>
      <c r="V1" s="127"/>
      <c r="W1" s="127"/>
      <c r="X1" s="127"/>
      <c r="Y1" s="127"/>
      <c r="Z1" s="127"/>
      <c r="AA1" s="5" t="s">
        <v>20</v>
      </c>
      <c r="AB1" s="5"/>
      <c r="AC1" s="5"/>
      <c r="AD1" s="5"/>
      <c r="AE1" s="5"/>
      <c r="AF1" s="127" t="s">
        <v>17</v>
      </c>
      <c r="AG1" s="127"/>
      <c r="AH1" s="127"/>
      <c r="AI1" s="127"/>
      <c r="AJ1" s="127"/>
      <c r="AK1" s="127" t="s">
        <v>2</v>
      </c>
      <c r="AL1" s="127"/>
      <c r="AM1" s="127"/>
      <c r="AN1" s="127"/>
      <c r="AO1" s="127"/>
      <c r="AP1" s="127" t="s">
        <v>3</v>
      </c>
      <c r="AQ1" s="127"/>
      <c r="AR1" s="127"/>
      <c r="AS1" s="127"/>
      <c r="AT1" s="127"/>
      <c r="AU1" s="1" t="s">
        <v>68</v>
      </c>
    </row>
    <row r="2" spans="1:51" ht="15" customHeight="1" x14ac:dyDescent="0.25">
      <c r="A2" s="3" t="s">
        <v>40</v>
      </c>
      <c r="B2" s="3"/>
      <c r="C2" s="3"/>
      <c r="D2" s="69" t="s">
        <v>1</v>
      </c>
      <c r="E2" s="69" t="s">
        <v>26</v>
      </c>
      <c r="F2" s="70" t="s">
        <v>28</v>
      </c>
      <c r="G2" s="1" t="s">
        <v>1</v>
      </c>
      <c r="H2" s="1" t="s">
        <v>0</v>
      </c>
      <c r="I2" s="24">
        <v>300</v>
      </c>
      <c r="J2" s="24">
        <v>150</v>
      </c>
      <c r="K2" s="24">
        <v>100</v>
      </c>
      <c r="L2" s="24">
        <v>150</v>
      </c>
      <c r="M2" s="24">
        <v>300</v>
      </c>
      <c r="O2" s="1">
        <v>300</v>
      </c>
      <c r="P2" s="1">
        <v>150</v>
      </c>
      <c r="Q2" s="1">
        <v>100</v>
      </c>
      <c r="R2" s="1">
        <v>150</v>
      </c>
      <c r="S2" s="1">
        <v>300</v>
      </c>
      <c r="U2" s="1" t="s">
        <v>0</v>
      </c>
      <c r="V2" s="1">
        <v>300</v>
      </c>
      <c r="W2" s="1">
        <v>150</v>
      </c>
      <c r="X2" s="1">
        <v>100</v>
      </c>
      <c r="Y2" s="1">
        <v>150</v>
      </c>
      <c r="Z2" s="1">
        <v>300</v>
      </c>
      <c r="AA2" s="5">
        <f>AF2</f>
        <v>300</v>
      </c>
      <c r="AB2" s="5">
        <f>AG2</f>
        <v>150</v>
      </c>
      <c r="AC2" s="5">
        <f>AH2</f>
        <v>100</v>
      </c>
      <c r="AD2" s="5">
        <f>AI2</f>
        <v>150</v>
      </c>
      <c r="AE2" s="5">
        <f>AJ2</f>
        <v>300</v>
      </c>
      <c r="AF2" s="1">
        <f>AP2</f>
        <v>300</v>
      </c>
      <c r="AG2" s="1">
        <f>AQ2</f>
        <v>150</v>
      </c>
      <c r="AH2" s="1">
        <f>AR2</f>
        <v>100</v>
      </c>
      <c r="AI2" s="1">
        <f>AS2</f>
        <v>150</v>
      </c>
      <c r="AJ2" s="1">
        <f>AT2</f>
        <v>300</v>
      </c>
      <c r="AK2" s="1">
        <f>V2</f>
        <v>300</v>
      </c>
      <c r="AL2" s="1">
        <f>W2</f>
        <v>150</v>
      </c>
      <c r="AM2" s="1">
        <f>X2</f>
        <v>100</v>
      </c>
      <c r="AN2" s="1">
        <f>Y2</f>
        <v>150</v>
      </c>
      <c r="AO2" s="1">
        <f>Z2</f>
        <v>300</v>
      </c>
      <c r="AP2" s="1">
        <f>AK2</f>
        <v>300</v>
      </c>
      <c r="AQ2" s="1">
        <f t="shared" ref="AQ2:AT2" si="0">AL2</f>
        <v>150</v>
      </c>
      <c r="AR2" s="1">
        <f t="shared" si="0"/>
        <v>100</v>
      </c>
      <c r="AS2" s="1">
        <f t="shared" si="0"/>
        <v>150</v>
      </c>
      <c r="AT2" s="1">
        <f t="shared" si="0"/>
        <v>300</v>
      </c>
      <c r="AU2" s="1">
        <f>AP2</f>
        <v>300</v>
      </c>
      <c r="AV2" s="1">
        <f t="shared" ref="AV2:AY2" si="1">AQ2</f>
        <v>150</v>
      </c>
      <c r="AW2" s="1">
        <f t="shared" si="1"/>
        <v>100</v>
      </c>
      <c r="AX2" s="1">
        <f t="shared" si="1"/>
        <v>150</v>
      </c>
      <c r="AY2" s="1">
        <f t="shared" si="1"/>
        <v>300</v>
      </c>
    </row>
    <row r="3" spans="1:51" ht="15" customHeight="1" x14ac:dyDescent="0.25">
      <c r="A3" s="71">
        <f>'DC-he-ipb1-29b'!G4</f>
        <v>1.6267464253156476</v>
      </c>
      <c r="B3" s="71">
        <f>'DC-he-ipb1-29b'!G5</f>
        <v>1.8239530125674543</v>
      </c>
      <c r="C3" s="71">
        <f>'DC-he-ipb1-29b'!G6</f>
        <v>1.9050343596189099</v>
      </c>
      <c r="D3" s="69">
        <f>'DC-he-ipb1-29b'!M3*100</f>
        <v>150</v>
      </c>
      <c r="E3" s="71">
        <f>'DC-he-ipb1-29b'!O3</f>
        <v>0.48626325666912928</v>
      </c>
      <c r="F3" s="72">
        <f>'DC-he-ipb1-29b'!P3</f>
        <v>0.28238805303687764</v>
      </c>
      <c r="L3" s="7"/>
      <c r="M3" s="7"/>
      <c r="N3" s="120" t="s">
        <v>10</v>
      </c>
      <c r="O3" s="9"/>
      <c r="P3" s="12"/>
      <c r="Q3" s="12"/>
      <c r="R3" s="33"/>
      <c r="S3" s="33"/>
      <c r="T3" s="18" t="s">
        <v>33</v>
      </c>
    </row>
    <row r="4" spans="1:51" x14ac:dyDescent="0.25">
      <c r="A4" s="71">
        <f>'DC-he-ipb1-29b'!G9</f>
        <v>2.0240044561174746</v>
      </c>
      <c r="B4" s="71">
        <f>'DC-he-ipb1-29b'!G10</f>
        <v>1.9725891895940699</v>
      </c>
      <c r="C4" s="71">
        <f>'DC-he-ipb1-29b'!G11</f>
        <v>1.901400738343813</v>
      </c>
      <c r="D4" s="69">
        <f>'DC-he-ipb1-29b'!M4*100</f>
        <v>200</v>
      </c>
      <c r="E4" s="71">
        <f>'DC-he-ipb1-29b'!O4</f>
        <v>0.54029988792455497</v>
      </c>
      <c r="F4" s="72">
        <f>'DC-he-ipb1-29b'!P4</f>
        <v>-0.10782483928449205</v>
      </c>
      <c r="L4" s="7"/>
      <c r="M4" s="7"/>
      <c r="N4" s="120"/>
      <c r="O4" s="9"/>
      <c r="P4" s="12"/>
      <c r="Q4" s="12"/>
      <c r="R4" s="33"/>
      <c r="S4" s="33"/>
      <c r="T4" s="18"/>
    </row>
    <row r="5" spans="1:51" x14ac:dyDescent="0.25">
      <c r="A5" s="71">
        <f>'DC-he-ipb1-29b'!G14</f>
        <v>1.7249271464011098</v>
      </c>
      <c r="B5" s="71">
        <f>'DC-he-ipb1-29b'!G15</f>
        <v>1.7488082640463614</v>
      </c>
      <c r="C5" s="71">
        <f>'DC-he-ipb1-29b'!G16</f>
        <v>1.7949346809802575</v>
      </c>
      <c r="D5" s="69">
        <f>'DC-he-ipb1-29b'!M5*100</f>
        <v>250</v>
      </c>
      <c r="E5" s="71">
        <f>'DC-he-ipb1-29b'!O5</f>
        <v>0.5468958396529725</v>
      </c>
      <c r="F5" s="72">
        <f>'DC-he-ipb1-29b'!P5</f>
        <v>7.0841628092321418E-2</v>
      </c>
      <c r="L5" s="7"/>
      <c r="M5" s="7"/>
      <c r="N5" s="120"/>
      <c r="O5" s="9"/>
      <c r="P5" s="12"/>
      <c r="Q5" s="12"/>
      <c r="R5" s="33"/>
      <c r="S5" s="33"/>
      <c r="T5" s="18"/>
      <c r="U5" s="2" t="s">
        <v>46</v>
      </c>
    </row>
    <row r="6" spans="1:51" x14ac:dyDescent="0.25">
      <c r="A6" s="3"/>
      <c r="B6" s="3"/>
      <c r="C6" s="3"/>
      <c r="D6" s="69">
        <f>'DC-he-ipb1-29b'!M6*100</f>
        <v>275</v>
      </c>
      <c r="E6" s="71">
        <f>'DC-he-ipb1-29b'!O6</f>
        <v>0.57502284236050349</v>
      </c>
      <c r="F6" s="72">
        <f>'DC-he-ipb1-29b'!P6</f>
        <v>7.0841628092321418E-2</v>
      </c>
      <c r="N6" s="56">
        <v>1</v>
      </c>
      <c r="O6" s="10">
        <f>($E$3*$N6*AA6+$F$3+$U6-V6)/(AA6*$N6)</f>
        <v>1.0438927318164226</v>
      </c>
      <c r="P6" s="10">
        <f t="shared" ref="P6:S6" si="2">($E$3*$N6*AB6+$F$3+$U6-W6)/(AB6*$N6)</f>
        <v>1.0727012854752556</v>
      </c>
      <c r="Q6" s="10">
        <f t="shared" si="2"/>
        <v>1.0491996201236991</v>
      </c>
      <c r="R6" s="10">
        <f t="shared" si="2"/>
        <v>1.0792379020524665</v>
      </c>
      <c r="S6" s="10">
        <f t="shared" si="2"/>
        <v>1.0955928113649385</v>
      </c>
      <c r="T6" s="19">
        <v>150</v>
      </c>
      <c r="U6" s="4">
        <v>9.4017170338983096</v>
      </c>
      <c r="V6" s="4">
        <v>6.93615476271186</v>
      </c>
      <c r="W6" s="4">
        <v>6.7022774067796602</v>
      </c>
      <c r="X6" s="4">
        <v>6.7112831864406797</v>
      </c>
      <c r="Y6" s="4">
        <v>6.6698626101694902</v>
      </c>
      <c r="Z6" s="4">
        <v>6.6886200000000002</v>
      </c>
      <c r="AA6" s="4">
        <v>4.9279144067796601</v>
      </c>
      <c r="AB6" s="4">
        <v>5.0846424237288099</v>
      </c>
      <c r="AC6" s="4">
        <v>5.2809200000000001</v>
      </c>
      <c r="AD6" s="4">
        <v>5.0832569322033896</v>
      </c>
      <c r="AE6" s="4">
        <v>4.91603445762712</v>
      </c>
      <c r="AF6" s="4">
        <v>50.091069559322001</v>
      </c>
      <c r="AG6" s="4">
        <v>50.109375932203399</v>
      </c>
      <c r="AH6" s="4">
        <v>50.162098864406801</v>
      </c>
      <c r="AI6" s="4">
        <v>50.178992254237301</v>
      </c>
      <c r="AJ6" s="4">
        <v>50.199045271186399</v>
      </c>
      <c r="AK6" s="4">
        <v>3.3313502033898299</v>
      </c>
      <c r="AL6" s="4">
        <v>3.5528937627118702</v>
      </c>
      <c r="AM6" s="4">
        <v>3.9016504406779702</v>
      </c>
      <c r="AN6" s="4">
        <v>3.0819517457627099</v>
      </c>
      <c r="AO6" s="4">
        <v>2.7368170338983102</v>
      </c>
      <c r="AP6" s="4">
        <v>31.933257135593198</v>
      </c>
      <c r="AQ6" s="4">
        <v>29.9499725254237</v>
      </c>
      <c r="AR6" s="4">
        <v>29.219427898305099</v>
      </c>
      <c r="AS6" s="4">
        <v>30.121592711864398</v>
      </c>
      <c r="AT6" s="4">
        <v>32.180920152542399</v>
      </c>
      <c r="AU6" s="3">
        <f>AF6-AA6-(1+B30)*AP6+(1+$B$31)*AK6</f>
        <v>15.989210081694912</v>
      </c>
      <c r="AV6" s="3">
        <f t="shared" ref="AV6:AY11" si="3">AG6-AB6-(1+C30)*AQ6+(1+$B$31)*AL6</f>
        <v>18.698712621016998</v>
      </c>
      <c r="AW6" s="3">
        <f t="shared" si="3"/>
        <v>19.641434415593231</v>
      </c>
      <c r="AX6" s="3">
        <f t="shared" si="3"/>
        <v>18.117733390847476</v>
      </c>
      <c r="AY6" s="3">
        <f t="shared" si="3"/>
        <v>15.893644035593157</v>
      </c>
    </row>
    <row r="7" spans="1:51" x14ac:dyDescent="0.25">
      <c r="A7" s="71">
        <f>'DC-he-ipb1-29b'!G19</f>
        <v>1.8959585123266915</v>
      </c>
      <c r="B7" s="71">
        <f>'DC-he-ipb1-29b'!G20</f>
        <v>1.7358617521231092</v>
      </c>
      <c r="C7" s="71">
        <f>'DC-he-ipb1-29b'!G21</f>
        <v>1.7388424293529907</v>
      </c>
      <c r="D7" s="69">
        <f>'DC-he-ipb1-29b'!M7*100</f>
        <v>300</v>
      </c>
      <c r="E7" s="71">
        <f>'DC-he-ipb1-29b'!O7</f>
        <v>0.59391933809469011</v>
      </c>
      <c r="F7" s="72">
        <f>'DC-he-ipb1-29b'!P7</f>
        <v>-9.0254510192601778E-2</v>
      </c>
      <c r="N7" s="56">
        <v>1</v>
      </c>
      <c r="O7" s="10">
        <f>($E$4*$N7*AA7+$F$4+$U7-V7)/(AA7*$N7)</f>
        <v>1.070759705671295</v>
      </c>
      <c r="P7" s="10">
        <f t="shared" ref="P7:S7" si="4">($E$4*$N7*AB7+$F$4+$U7-W7)/(AB7*$N7)</f>
        <v>1.0882820102513338</v>
      </c>
      <c r="Q7" s="10">
        <f t="shared" si="4"/>
        <v>1.0819969290587166</v>
      </c>
      <c r="R7" s="10">
        <f t="shared" si="4"/>
        <v>1.1064618943058639</v>
      </c>
      <c r="S7" s="10">
        <f t="shared" si="4"/>
        <v>1.1271973941569722</v>
      </c>
      <c r="T7" s="19">
        <v>200</v>
      </c>
      <c r="U7" s="4">
        <v>14.003539135593201</v>
      </c>
      <c r="V7" s="4">
        <v>11.114252440677999</v>
      </c>
      <c r="W7" s="4">
        <v>10.9175261694915</v>
      </c>
      <c r="X7" s="4">
        <v>10.8389713559322</v>
      </c>
      <c r="Y7" s="4">
        <v>10.8248239661017</v>
      </c>
      <c r="Z7" s="4">
        <v>10.816344152542399</v>
      </c>
      <c r="AA7" s="4">
        <v>5.2434920847457596</v>
      </c>
      <c r="AB7" s="4">
        <v>5.4348271694915304</v>
      </c>
      <c r="AC7" s="4">
        <v>5.6429013050847496</v>
      </c>
      <c r="AD7" s="4">
        <v>5.4240487627118696</v>
      </c>
      <c r="AE7" s="4">
        <v>5.2468618644067799</v>
      </c>
      <c r="AF7" s="4">
        <v>49.936600491525397</v>
      </c>
      <c r="AG7" s="4">
        <v>49.967348796610203</v>
      </c>
      <c r="AH7" s="4">
        <v>50.010345305084698</v>
      </c>
      <c r="AI7" s="4">
        <v>50.037294457627098</v>
      </c>
      <c r="AJ7" s="4">
        <v>50.062466457627103</v>
      </c>
      <c r="AK7" s="4">
        <v>2.1236081525423698</v>
      </c>
      <c r="AL7" s="4">
        <v>2.3858629152542399</v>
      </c>
      <c r="AM7" s="4">
        <v>2.7369977796610199</v>
      </c>
      <c r="AN7" s="4">
        <v>2.2131754237288099</v>
      </c>
      <c r="AO7" s="4">
        <v>1.70425340677966</v>
      </c>
      <c r="AP7" s="4">
        <v>31.107102355932199</v>
      </c>
      <c r="AQ7" s="4">
        <v>29.180987949152598</v>
      </c>
      <c r="AR7" s="4">
        <v>28.109169864406802</v>
      </c>
      <c r="AS7" s="4">
        <v>28.8585366271186</v>
      </c>
      <c r="AT7" s="4">
        <v>31.1331992033898</v>
      </c>
      <c r="AU7" s="3">
        <f t="shared" ref="AU7:AU11" si="5">AF7-AA7-(1+B31)*AP7+(1+$B$31)*AK7</f>
        <v>15.129944319322011</v>
      </c>
      <c r="AV7" s="3">
        <f t="shared" si="3"/>
        <v>17.785113851525395</v>
      </c>
      <c r="AW7" s="3">
        <f t="shared" si="3"/>
        <v>19.050011870847388</v>
      </c>
      <c r="AX7" s="3">
        <f t="shared" si="3"/>
        <v>18.012148000000014</v>
      </c>
      <c r="AY7" s="3">
        <f t="shared" si="3"/>
        <v>15.420743864745774</v>
      </c>
    </row>
    <row r="8" spans="1:51" x14ac:dyDescent="0.25">
      <c r="A8" s="54"/>
      <c r="B8" s="54"/>
      <c r="C8" s="54"/>
      <c r="D8" s="69">
        <f>'DC-he-ipb1-29b'!M8*100</f>
        <v>325</v>
      </c>
      <c r="E8" s="71">
        <f>'DC-he-ipb1-29b'!O8</f>
        <v>0.59537214482519429</v>
      </c>
      <c r="F8" s="72">
        <f>'DC-he-ipb1-29b'!P8</f>
        <v>-9.0254510192601778E-2</v>
      </c>
      <c r="N8" s="56">
        <v>1.2</v>
      </c>
      <c r="O8" s="10">
        <f>($E$5*$N8*AA8+$F$5+$U8-V8)/(AA8*$N8)</f>
        <v>1.1157458959366351</v>
      </c>
      <c r="P8" s="10">
        <f t="shared" ref="P8:S8" si="6">($E$5*$N8*AB8+$F$5+$U8-W8)/(AB8*$N8)</f>
        <v>1.1069922330026036</v>
      </c>
      <c r="Q8" s="10">
        <f t="shared" si="6"/>
        <v>1.097387881596142</v>
      </c>
      <c r="R8" s="10">
        <f t="shared" si="6"/>
        <v>1.1149703192823388</v>
      </c>
      <c r="S8" s="10">
        <f t="shared" si="6"/>
        <v>1.1155550159702776</v>
      </c>
      <c r="T8" s="19">
        <v>250</v>
      </c>
      <c r="U8" s="4">
        <v>19.106832610169501</v>
      </c>
      <c r="V8" s="4">
        <v>15.5728122711864</v>
      </c>
      <c r="W8" s="4">
        <v>15.2304652542373</v>
      </c>
      <c r="X8" s="4">
        <v>15.1466953728814</v>
      </c>
      <c r="Y8" s="4">
        <v>15.1826473559322</v>
      </c>
      <c r="Z8" s="4">
        <v>15.340330745762699</v>
      </c>
      <c r="AA8" s="4">
        <v>5.2809200000000001</v>
      </c>
      <c r="AB8" s="4">
        <v>5.8728119999999997</v>
      </c>
      <c r="AC8" s="4">
        <v>6.1020846779660998</v>
      </c>
      <c r="AD8" s="4">
        <v>5.8604798983050799</v>
      </c>
      <c r="AE8" s="4">
        <v>5.6233793050847396</v>
      </c>
      <c r="AF8" s="4">
        <v>49.771409762711897</v>
      </c>
      <c r="AG8" s="4">
        <v>49.807763118644097</v>
      </c>
      <c r="AH8" s="4">
        <v>49.859882813559302</v>
      </c>
      <c r="AI8" s="4">
        <v>49.890036525423703</v>
      </c>
      <c r="AJ8" s="4">
        <v>49.922330355932203</v>
      </c>
      <c r="AK8" s="4">
        <v>1.3030735084745799</v>
      </c>
      <c r="AL8" s="4">
        <v>1.53401622033898</v>
      </c>
      <c r="AM8" s="4">
        <v>2.43432305084746</v>
      </c>
      <c r="AN8" s="4">
        <v>2.0075934406779701</v>
      </c>
      <c r="AO8" s="4">
        <v>2.0708070169491499</v>
      </c>
      <c r="AP8" s="4">
        <v>30.633314559321999</v>
      </c>
      <c r="AQ8" s="4">
        <v>28.643454135593199</v>
      </c>
      <c r="AR8" s="4">
        <v>27.593451694915299</v>
      </c>
      <c r="AS8" s="4">
        <v>28.439233559321998</v>
      </c>
      <c r="AT8" s="4">
        <v>30.7963408983051</v>
      </c>
      <c r="AU8" s="3">
        <f t="shared" si="5"/>
        <v>14.57364389084753</v>
      </c>
      <c r="AV8" s="3">
        <f t="shared" si="3"/>
        <v>16.856193527796655</v>
      </c>
      <c r="AW8" s="3">
        <f t="shared" si="3"/>
        <v>18.647355952542316</v>
      </c>
      <c r="AX8" s="3">
        <f t="shared" si="3"/>
        <v>17.638068377288153</v>
      </c>
      <c r="AY8" s="3">
        <f t="shared" si="3"/>
        <v>15.614833309830496</v>
      </c>
    </row>
    <row r="9" spans="1:51" ht="15.75" x14ac:dyDescent="0.25">
      <c r="A9" s="3"/>
      <c r="B9" s="3"/>
      <c r="C9" s="3"/>
      <c r="D9" s="69">
        <f>'DC-he-ipb1-29b'!M9*100</f>
        <v>350</v>
      </c>
      <c r="E9" s="71">
        <f>'DC-he-ipb1-29b'!O9</f>
        <v>0.60253875753321906</v>
      </c>
      <c r="F9" s="72">
        <f>'DC-he-ipb1-29b'!P9</f>
        <v>0</v>
      </c>
      <c r="G9" s="6"/>
      <c r="N9" s="56">
        <v>1.4</v>
      </c>
      <c r="O9" s="10">
        <f>($E$7*$N9*AA9+$F$7+$U9-V9)/(AA9*$N9)</f>
        <v>1.1587925846228491</v>
      </c>
      <c r="P9" s="10">
        <f t="shared" ref="P9:S9" si="7">($E$7*$N9*AB9+$F$7+$U9-W9)/(AB9*$N9)</f>
        <v>1.1046997405931871</v>
      </c>
      <c r="Q9" s="10">
        <f t="shared" si="7"/>
        <v>1.1396419042964552</v>
      </c>
      <c r="R9" s="10">
        <f t="shared" si="7"/>
        <v>1.1287386850938537</v>
      </c>
      <c r="S9" s="10">
        <f t="shared" si="7"/>
        <v>1.1292912778413227</v>
      </c>
      <c r="T9" s="19">
        <v>300</v>
      </c>
      <c r="U9" s="4">
        <v>24.8633748983051</v>
      </c>
      <c r="V9" s="4">
        <v>20.753166203389799</v>
      </c>
      <c r="W9" s="4">
        <v>20.2776375254237</v>
      </c>
      <c r="X9" s="4">
        <v>19.9141357118644</v>
      </c>
      <c r="Y9" s="4">
        <v>20.2017062372881</v>
      </c>
      <c r="Z9" s="4">
        <v>20.501401694915199</v>
      </c>
      <c r="AA9" s="4">
        <v>5.0832569322033896</v>
      </c>
      <c r="AB9" s="4">
        <v>6.2865747627118598</v>
      </c>
      <c r="AC9" s="4">
        <v>6.3598310847457604</v>
      </c>
      <c r="AD9" s="4">
        <v>6.1054182881355903</v>
      </c>
      <c r="AE9" s="4">
        <v>5.6992670169491504</v>
      </c>
      <c r="AF9" s="4">
        <v>49.5830051694915</v>
      </c>
      <c r="AG9" s="4">
        <v>49.604878389830503</v>
      </c>
      <c r="AH9" s="4">
        <v>49.680808542372901</v>
      </c>
      <c r="AI9" s="4">
        <v>49.719239101694903</v>
      </c>
      <c r="AJ9" s="4">
        <v>49.749586983050897</v>
      </c>
      <c r="AK9" s="4">
        <v>3.6842389491525398</v>
      </c>
      <c r="AL9" s="4">
        <v>4.2526860847457604</v>
      </c>
      <c r="AM9" s="4">
        <v>5.4058521694915296</v>
      </c>
      <c r="AN9" s="4">
        <v>4.7418853559322001</v>
      </c>
      <c r="AO9" s="4">
        <v>4.5002692372881397</v>
      </c>
      <c r="AP9" s="4">
        <v>31.141288796610201</v>
      </c>
      <c r="AQ9" s="4">
        <v>29.383977406779699</v>
      </c>
      <c r="AR9" s="4">
        <v>27.774326389830499</v>
      </c>
      <c r="AS9" s="4">
        <v>28.818294983050802</v>
      </c>
      <c r="AT9" s="4">
        <v>31.598712847457598</v>
      </c>
      <c r="AU9" s="3">
        <f t="shared" si="5"/>
        <v>17.116383168813499</v>
      </c>
      <c r="AV9" s="3">
        <f t="shared" si="3"/>
        <v>18.272066026779623</v>
      </c>
      <c r="AW9" s="3">
        <f t="shared" si="3"/>
        <v>21.060620280677998</v>
      </c>
      <c r="AX9" s="3">
        <f t="shared" si="3"/>
        <v>19.632248893559357</v>
      </c>
      <c r="AY9" s="3">
        <f t="shared" si="3"/>
        <v>17.041881740678051</v>
      </c>
    </row>
    <row r="10" spans="1:51" x14ac:dyDescent="0.25">
      <c r="A10" s="3"/>
      <c r="B10" s="3"/>
      <c r="C10" s="3"/>
      <c r="D10" s="69">
        <f>'DC-he-ipb1-29b'!M10*100</f>
        <v>375</v>
      </c>
      <c r="E10" s="71">
        <f>'DC-he-ipb1-29b'!O10</f>
        <v>0.60770001122502992</v>
      </c>
      <c r="F10" s="72">
        <f>'DC-he-ipb1-29b'!P10</f>
        <v>0</v>
      </c>
      <c r="N10" s="56">
        <v>1.5</v>
      </c>
      <c r="O10" s="10">
        <f>($E$9*$N10*AA10+$F$9+$U10-V10)/(AA10*$N10)</f>
        <v>1.1828975219412534</v>
      </c>
      <c r="P10" s="10">
        <f t="shared" ref="P10:S10" si="8">($E$9*$N10*AB10+$F$9+$U10-W10)/(AB10*$N10)</f>
        <v>1.0772066101238027</v>
      </c>
      <c r="Q10" s="10">
        <f t="shared" si="8"/>
        <v>1.0733269281003921</v>
      </c>
      <c r="R10" s="10">
        <f t="shared" si="8"/>
        <v>1.0867054998159518</v>
      </c>
      <c r="S10" s="10">
        <f t="shared" si="8"/>
        <v>1.1189692947305958</v>
      </c>
      <c r="T10" s="19">
        <v>350</v>
      </c>
      <c r="U10" s="4">
        <v>31.252425779660999</v>
      </c>
      <c r="V10" s="4">
        <v>26.972830254237302</v>
      </c>
      <c r="W10" s="4">
        <v>26.840215813559301</v>
      </c>
      <c r="X10" s="4">
        <v>26.765988949152501</v>
      </c>
      <c r="Y10" s="4">
        <v>26.761128508474599</v>
      </c>
      <c r="Z10" s="4">
        <v>26.661064271186401</v>
      </c>
      <c r="AA10" s="4">
        <v>4.91603445762712</v>
      </c>
      <c r="AB10" s="4">
        <v>6.1969086271186402</v>
      </c>
      <c r="AC10" s="4">
        <v>6.3530863220338896</v>
      </c>
      <c r="AD10" s="4">
        <v>6.1842293559322004</v>
      </c>
      <c r="AE10" s="4">
        <v>5.9270462372881303</v>
      </c>
      <c r="AF10" s="4">
        <v>50.3847952033898</v>
      </c>
      <c r="AG10" s="4">
        <v>49.943130271186398</v>
      </c>
      <c r="AH10" s="4">
        <v>49.413891372881402</v>
      </c>
      <c r="AI10" s="4">
        <v>49.528390864406802</v>
      </c>
      <c r="AJ10" s="4">
        <v>49.5392849152542</v>
      </c>
      <c r="AK10" s="4">
        <v>3.8949563389830502</v>
      </c>
      <c r="AL10" s="4">
        <v>4.1586735423728802</v>
      </c>
      <c r="AM10" s="4">
        <v>4.5757946440678001</v>
      </c>
      <c r="AN10" s="4">
        <v>3.8396903728813601</v>
      </c>
      <c r="AO10" s="4">
        <v>3.4298027118644101</v>
      </c>
      <c r="AP10" s="4">
        <v>31.059163474576302</v>
      </c>
      <c r="AQ10" s="4">
        <v>29.094302033898298</v>
      </c>
      <c r="AR10" s="4">
        <v>27.943222983050799</v>
      </c>
      <c r="AS10" s="4">
        <v>28.902802593220301</v>
      </c>
      <c r="AT10" s="4">
        <v>30.6984033559322</v>
      </c>
      <c r="AU10" s="3">
        <f t="shared" si="5"/>
        <v>18.382452736949091</v>
      </c>
      <c r="AV10" s="3">
        <f t="shared" si="3"/>
        <v>18.893766623389798</v>
      </c>
      <c r="AW10" s="3">
        <f t="shared" si="3"/>
        <v>19.78489260474587</v>
      </c>
      <c r="AX10" s="3">
        <f t="shared" si="3"/>
        <v>18.357843095593285</v>
      </c>
      <c r="AY10" s="3">
        <f t="shared" si="3"/>
        <v>16.412234088135566</v>
      </c>
    </row>
    <row r="11" spans="1:51" x14ac:dyDescent="0.25">
      <c r="A11" s="71">
        <f>'DC-he-ipb1-29b'!G24</f>
        <v>1.7328653818262427</v>
      </c>
      <c r="B11" s="71">
        <f>'DC-he-ipb1-29b'!G25</f>
        <v>1.7378512224959775</v>
      </c>
      <c r="C11" s="71">
        <f>'DC-he-ipb1-29b'!G26</f>
        <v>1.6685031782695454</v>
      </c>
      <c r="D11" s="69">
        <f>'DC-he-ipb1-29b'!M11*100</f>
        <v>400</v>
      </c>
      <c r="E11" s="71">
        <f>'DC-he-ipb1-29b'!O11</f>
        <v>0.61003493164277378</v>
      </c>
      <c r="F11" s="72">
        <f>'DC-he-ipb1-29b'!P11</f>
        <v>-6.2976568073999317E-2</v>
      </c>
      <c r="N11" s="56">
        <v>1.6</v>
      </c>
      <c r="O11" s="10">
        <f>($E$11*$N11*AA11+$F$11+$U11-V11)/(AA11*$N11)</f>
        <v>1.0611433389825202</v>
      </c>
      <c r="P11" s="10">
        <f t="shared" ref="P11:S11" si="9">($E$11*$N11*AB11+$F$11+$U11-W11)/(AB11*$N11)</f>
        <v>1.044063034263051</v>
      </c>
      <c r="Q11" s="10">
        <f t="shared" si="9"/>
        <v>1.061467339094619</v>
      </c>
      <c r="R11" s="10">
        <f t="shared" si="9"/>
        <v>1.0475052385677397</v>
      </c>
      <c r="S11" s="10">
        <f t="shared" si="9"/>
        <v>1.0902030171009003</v>
      </c>
      <c r="T11" s="19">
        <v>400</v>
      </c>
      <c r="U11" s="4">
        <v>38.258695677966102</v>
      </c>
      <c r="V11" s="4">
        <v>33.752595169491499</v>
      </c>
      <c r="W11" s="4">
        <v>33.809670288135599</v>
      </c>
      <c r="X11" s="4">
        <v>33.582080983050901</v>
      </c>
      <c r="Y11" s="4">
        <v>33.776391779660997</v>
      </c>
      <c r="Z11" s="4">
        <v>33.476982627118701</v>
      </c>
      <c r="AA11" s="4">
        <v>6.1558428474576203</v>
      </c>
      <c r="AB11" s="4">
        <v>6.3159055762711898</v>
      </c>
      <c r="AC11" s="4">
        <v>6.3874985084745797</v>
      </c>
      <c r="AD11" s="4">
        <v>6.3137532711864397</v>
      </c>
      <c r="AE11" s="4">
        <v>6.1420373220339002</v>
      </c>
      <c r="AF11" s="4">
        <v>50.341674966101699</v>
      </c>
      <c r="AG11" s="4">
        <v>50.361077288135597</v>
      </c>
      <c r="AH11" s="4">
        <v>50.3942565254237</v>
      </c>
      <c r="AI11" s="4">
        <v>50.407417949152503</v>
      </c>
      <c r="AJ11" s="4">
        <v>50.405146220338999</v>
      </c>
      <c r="AK11" s="4">
        <v>2.7146111355932199</v>
      </c>
      <c r="AL11" s="4">
        <v>3.1635128305084801</v>
      </c>
      <c r="AM11" s="4">
        <v>3.4110736949152498</v>
      </c>
      <c r="AN11" s="4">
        <v>2.6987267118644098</v>
      </c>
      <c r="AO11" s="4">
        <v>2.1598449830508502</v>
      </c>
      <c r="AP11" s="4">
        <v>30.1586450847458</v>
      </c>
      <c r="AQ11" s="4">
        <v>28.339154915254198</v>
      </c>
      <c r="AR11" s="4">
        <v>27.298213610169501</v>
      </c>
      <c r="AS11" s="4">
        <v>27.9970778474576</v>
      </c>
      <c r="AT11" s="4">
        <v>29.718980389830499</v>
      </c>
      <c r="AU11" s="3">
        <f t="shared" si="5"/>
        <v>16.796090392203364</v>
      </c>
      <c r="AV11" s="3">
        <f t="shared" si="3"/>
        <v>18.932799883728858</v>
      </c>
      <c r="AW11" s="3">
        <f t="shared" si="3"/>
        <v>20.187839575593173</v>
      </c>
      <c r="AX11" s="3">
        <f t="shared" si="3"/>
        <v>18.849288076610158</v>
      </c>
      <c r="AY11" s="3">
        <f t="shared" si="3"/>
        <v>16.747170391186469</v>
      </c>
    </row>
    <row r="12" spans="1:51" x14ac:dyDescent="0.25">
      <c r="A12" s="52"/>
      <c r="B12" s="3"/>
      <c r="C12" s="3"/>
      <c r="D12" s="69">
        <f>'DC-he-ipb1-29b'!M12*100</f>
        <v>450</v>
      </c>
      <c r="E12" s="71">
        <f>'DC-he-ipb1-29b'!O12</f>
        <v>0.61115161820317976</v>
      </c>
      <c r="F12" s="72">
        <f>'DC-he-ipb1-29b'!P12</f>
        <v>0</v>
      </c>
      <c r="O12" s="42"/>
      <c r="P12" s="42"/>
      <c r="Q12" s="42"/>
      <c r="R12" s="42"/>
      <c r="S12" s="43"/>
      <c r="T12" s="20"/>
      <c r="U12" s="3"/>
      <c r="V12" s="1" t="s">
        <v>37</v>
      </c>
      <c r="W12" s="3"/>
      <c r="X12" s="3"/>
      <c r="Y12" s="3"/>
      <c r="Z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</row>
    <row r="13" spans="1:51" x14ac:dyDescent="0.25">
      <c r="A13" s="52"/>
      <c r="B13" s="3"/>
      <c r="C13" s="3"/>
      <c r="D13" s="69">
        <f>'DC-he-ipb1-29b'!M13*100</f>
        <v>500</v>
      </c>
      <c r="E13" s="71">
        <f>'DC-he-ipb1-29b'!O13</f>
        <v>0.60342589444087724</v>
      </c>
      <c r="F13" s="72">
        <f>'DC-he-ipb1-29b'!P13</f>
        <v>0</v>
      </c>
      <c r="I13" s="24"/>
      <c r="J13" s="24"/>
      <c r="K13" s="24"/>
      <c r="L13" s="24"/>
      <c r="M13" s="24"/>
      <c r="O13" s="9"/>
      <c r="P13" s="24"/>
      <c r="Q13" s="24"/>
      <c r="R13" s="24"/>
      <c r="S13" s="37"/>
      <c r="T13" s="17">
        <f>T6</f>
        <v>150</v>
      </c>
      <c r="V13" s="3">
        <f t="shared" ref="V13:V18" si="10">AA6/(U6-V6)</f>
        <v>1.9986980107415036</v>
      </c>
      <c r="W13" s="3">
        <f t="shared" ref="W13:W18" si="11">AB6/(U6-W6)</f>
        <v>1.883591828707093</v>
      </c>
      <c r="X13" s="3">
        <f t="shared" ref="X13:X18" si="12">AC6/(U6-X6)</f>
        <v>1.9628507145753809</v>
      </c>
      <c r="Y13" s="3">
        <f t="shared" ref="Y13:Y18" si="13">AD6/(U6-Y6)</f>
        <v>1.860734923519477</v>
      </c>
      <c r="Z13" s="3">
        <f t="shared" ref="Z13:Z18" si="14">AE6/(U6-Z6)</f>
        <v>1.8119641119372436</v>
      </c>
    </row>
    <row r="14" spans="1:51" x14ac:dyDescent="0.25">
      <c r="A14" s="52"/>
      <c r="B14" s="3"/>
      <c r="C14" s="3"/>
      <c r="D14" s="69">
        <f>'DC-he-ipb1-29b'!M14*100</f>
        <v>550</v>
      </c>
      <c r="E14" s="71">
        <f>'DC-he-ipb1-29b'!O14</f>
        <v>0.58767873461371956</v>
      </c>
      <c r="F14" s="72">
        <f>'DC-he-ipb1-29b'!P14</f>
        <v>0</v>
      </c>
      <c r="I14" s="24"/>
      <c r="J14" s="24"/>
      <c r="K14" s="24"/>
      <c r="L14" s="24"/>
      <c r="M14" s="24"/>
      <c r="O14" s="9"/>
      <c r="P14" s="24"/>
      <c r="Q14" s="24"/>
      <c r="R14" s="24"/>
      <c r="S14" s="37"/>
      <c r="T14" s="17">
        <f t="shared" ref="T14:T18" si="15">T7</f>
        <v>200</v>
      </c>
      <c r="U14" s="2"/>
      <c r="V14" s="3">
        <f t="shared" si="10"/>
        <v>1.8148050499708728</v>
      </c>
      <c r="W14" s="3">
        <f t="shared" si="11"/>
        <v>1.7611161162284061</v>
      </c>
      <c r="X14" s="3">
        <f t="shared" si="12"/>
        <v>1.7831507169327361</v>
      </c>
      <c r="Y14" s="3">
        <f t="shared" si="13"/>
        <v>1.7063651423601931</v>
      </c>
      <c r="Z14" s="3">
        <f t="shared" si="14"/>
        <v>1.6462318409476326</v>
      </c>
    </row>
    <row r="15" spans="1:51" s="24" customFormat="1" x14ac:dyDescent="0.25">
      <c r="A15" s="52"/>
      <c r="B15" s="3"/>
      <c r="C15" s="3"/>
      <c r="D15" s="69">
        <f>'DC-he-ipb1-29b'!M15*100</f>
        <v>600</v>
      </c>
      <c r="E15" s="71">
        <f>'DC-he-ipb1-29b'!O15</f>
        <v>0.5639101387217067</v>
      </c>
      <c r="F15" s="72">
        <f>'DC-he-ipb1-29b'!P15</f>
        <v>0</v>
      </c>
      <c r="H15" s="7"/>
      <c r="I15" s="7"/>
      <c r="J15" s="7"/>
      <c r="K15" s="7"/>
      <c r="L15" s="7"/>
      <c r="M15" s="7"/>
      <c r="N15" s="14"/>
      <c r="O15" s="9"/>
      <c r="S15" s="37"/>
      <c r="T15" s="17">
        <f t="shared" si="15"/>
        <v>250</v>
      </c>
      <c r="U15" s="3"/>
      <c r="V15" s="3">
        <f t="shared" si="10"/>
        <v>1.4943094531027974</v>
      </c>
      <c r="W15" s="3">
        <f t="shared" si="11"/>
        <v>1.5150297845255916</v>
      </c>
      <c r="X15" s="3">
        <f t="shared" si="12"/>
        <v>1.5408770737816151</v>
      </c>
      <c r="Y15" s="3">
        <f t="shared" si="13"/>
        <v>1.4934259008228485</v>
      </c>
      <c r="Z15" s="3">
        <f t="shared" si="14"/>
        <v>1.4929978817282181</v>
      </c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</row>
    <row r="16" spans="1:51" s="24" customFormat="1" ht="15" customHeight="1" x14ac:dyDescent="0.25">
      <c r="A16" s="52"/>
      <c r="B16" s="3"/>
      <c r="C16" s="3"/>
      <c r="D16" s="8"/>
      <c r="E16" s="35"/>
      <c r="F16" s="36"/>
      <c r="H16" s="7"/>
      <c r="I16" s="7"/>
      <c r="J16" s="7"/>
      <c r="K16" s="7"/>
      <c r="L16" s="7"/>
      <c r="M16" s="7"/>
      <c r="N16" s="14"/>
      <c r="O16" s="9"/>
      <c r="S16" s="37"/>
      <c r="T16" s="17">
        <f t="shared" si="15"/>
        <v>300</v>
      </c>
      <c r="U16" s="3"/>
      <c r="V16" s="3">
        <f t="shared" si="10"/>
        <v>1.2367393749353501</v>
      </c>
      <c r="W16" s="3">
        <f t="shared" si="11"/>
        <v>1.3708972519640295</v>
      </c>
      <c r="X16" s="3">
        <f t="shared" si="12"/>
        <v>1.2850118665045775</v>
      </c>
      <c r="Y16" s="3">
        <f t="shared" si="13"/>
        <v>1.3097066162577971</v>
      </c>
      <c r="Z16" s="3">
        <f t="shared" si="14"/>
        <v>1.3065800157873444</v>
      </c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</row>
    <row r="17" spans="1:51" s="24" customFormat="1" x14ac:dyDescent="0.25">
      <c r="D17" s="8"/>
      <c r="E17" s="35"/>
      <c r="F17" s="36"/>
      <c r="H17" s="7"/>
      <c r="I17" s="7"/>
      <c r="J17" s="7"/>
      <c r="K17" s="7"/>
      <c r="L17" s="7"/>
      <c r="M17" s="7"/>
      <c r="N17" s="14"/>
      <c r="O17" s="9"/>
      <c r="S17" s="37"/>
      <c r="T17" s="17">
        <f t="shared" si="15"/>
        <v>350</v>
      </c>
      <c r="U17" s="3"/>
      <c r="V17" s="3">
        <f t="shared" si="10"/>
        <v>1.148714739143581</v>
      </c>
      <c r="W17" s="3">
        <f t="shared" si="11"/>
        <v>1.4044908729930115</v>
      </c>
      <c r="X17" s="3">
        <f t="shared" si="12"/>
        <v>1.4160650337996228</v>
      </c>
      <c r="Y17" s="3">
        <f t="shared" si="13"/>
        <v>1.376936101648556</v>
      </c>
      <c r="Z17" s="3">
        <f t="shared" si="14"/>
        <v>1.2909125596728039</v>
      </c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</row>
    <row r="18" spans="1:51" s="24" customFormat="1" ht="15" customHeight="1" x14ac:dyDescent="0.25">
      <c r="A18" s="121" t="s">
        <v>14</v>
      </c>
      <c r="B18" s="121"/>
      <c r="C18" s="121"/>
      <c r="D18" s="121"/>
      <c r="E18" s="121"/>
      <c r="F18" s="122"/>
      <c r="H18" s="7"/>
      <c r="I18" s="7"/>
      <c r="J18" s="7"/>
      <c r="K18" s="7"/>
      <c r="L18" s="7"/>
      <c r="M18" s="7"/>
      <c r="N18" s="14"/>
      <c r="O18" s="9"/>
      <c r="S18" s="37"/>
      <c r="T18" s="17">
        <f t="shared" si="15"/>
        <v>400</v>
      </c>
      <c r="U18" s="3"/>
      <c r="V18" s="3">
        <f t="shared" si="10"/>
        <v>1.3661130806737121</v>
      </c>
      <c r="W18" s="3">
        <f t="shared" si="11"/>
        <v>1.4196155388791365</v>
      </c>
      <c r="X18" s="3">
        <f t="shared" si="12"/>
        <v>1.365838095539406</v>
      </c>
      <c r="Y18" s="3">
        <f t="shared" si="13"/>
        <v>1.4085955380164787</v>
      </c>
      <c r="Z18" s="3">
        <f t="shared" si="14"/>
        <v>1.28448471431079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</row>
    <row r="19" spans="1:51" s="24" customFormat="1" ht="15" customHeight="1" x14ac:dyDescent="0.25">
      <c r="A19" s="121"/>
      <c r="B19" s="121"/>
      <c r="C19" s="121"/>
      <c r="D19" s="121"/>
      <c r="E19" s="121"/>
      <c r="F19" s="122"/>
      <c r="H19" s="7"/>
      <c r="I19" s="7"/>
      <c r="J19" s="7"/>
      <c r="K19" s="7"/>
      <c r="L19" s="7"/>
      <c r="M19" s="7"/>
      <c r="N19" s="14"/>
      <c r="O19" s="9"/>
      <c r="S19" s="9"/>
      <c r="T19" s="19"/>
      <c r="U19" s="3"/>
      <c r="V19" s="3"/>
      <c r="Z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</row>
    <row r="20" spans="1:51" s="24" customFormat="1" ht="15" customHeight="1" x14ac:dyDescent="0.25">
      <c r="A20" s="121"/>
      <c r="B20" s="121"/>
      <c r="C20" s="121"/>
      <c r="D20" s="121"/>
      <c r="E20" s="121"/>
      <c r="F20" s="122"/>
      <c r="H20" s="7"/>
      <c r="I20" s="7"/>
      <c r="J20" s="7"/>
      <c r="K20" s="7"/>
      <c r="L20" s="7"/>
      <c r="M20" s="7"/>
      <c r="N20" s="14"/>
      <c r="O20" s="9"/>
      <c r="S20" s="9"/>
      <c r="T20" s="19"/>
      <c r="U20" s="3"/>
      <c r="W20" s="24">
        <v>150</v>
      </c>
      <c r="X20" s="24">
        <v>100</v>
      </c>
      <c r="Y20" s="52">
        <v>100</v>
      </c>
      <c r="Z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</row>
    <row r="21" spans="1:51" ht="15" customHeight="1" x14ac:dyDescent="0.25">
      <c r="A21" s="51" t="s">
        <v>15</v>
      </c>
      <c r="D21" s="9">
        <v>300</v>
      </c>
      <c r="E21" s="9">
        <v>150</v>
      </c>
      <c r="F21" s="37">
        <v>100</v>
      </c>
      <c r="W21" s="92">
        <v>6.7240524237288204</v>
      </c>
      <c r="X21" s="92">
        <v>6.7396361525423698</v>
      </c>
      <c r="Y21" s="92">
        <v>6.7278434237288103</v>
      </c>
      <c r="AB21" s="93">
        <v>5.0817078644067797</v>
      </c>
      <c r="AC21" s="93">
        <v>5.0885865254237297</v>
      </c>
      <c r="AD21" s="93">
        <v>5.0815461355932197</v>
      </c>
      <c r="AG21" s="92">
        <v>50.172533186440702</v>
      </c>
      <c r="AH21" s="92">
        <v>50.201089169491503</v>
      </c>
      <c r="AI21" s="92">
        <v>50.833177762711898</v>
      </c>
      <c r="AL21" s="77">
        <v>4.4126277118644097</v>
      </c>
      <c r="AM21" s="77">
        <v>4.3738662033898299</v>
      </c>
      <c r="AN21" s="77">
        <v>4.2149387118644102</v>
      </c>
      <c r="AQ21" s="4">
        <v>29.477383762711899</v>
      </c>
      <c r="AR21" s="4">
        <v>29.6614692033898</v>
      </c>
      <c r="AS21" s="4">
        <v>30.2800155762712</v>
      </c>
    </row>
    <row r="22" spans="1:51" ht="15" customHeight="1" x14ac:dyDescent="0.25">
      <c r="A22" s="51" t="s">
        <v>4</v>
      </c>
      <c r="D22" s="38">
        <v>50</v>
      </c>
      <c r="E22" s="38">
        <v>50</v>
      </c>
      <c r="F22" s="39">
        <v>50</v>
      </c>
    </row>
    <row r="23" spans="1:51" ht="15" customHeight="1" x14ac:dyDescent="0.25">
      <c r="A23" s="51" t="s">
        <v>7</v>
      </c>
      <c r="D23" s="38">
        <v>47.74</v>
      </c>
      <c r="E23" s="38">
        <v>47.67</v>
      </c>
      <c r="F23" s="39">
        <v>47.55</v>
      </c>
      <c r="T23" s="55"/>
      <c r="U23" s="2"/>
    </row>
    <row r="24" spans="1:51" s="24" customFormat="1" ht="15" customHeight="1" x14ac:dyDescent="0.25">
      <c r="A24" s="51" t="s">
        <v>9</v>
      </c>
      <c r="D24" s="38">
        <v>34.770000000000003</v>
      </c>
      <c r="E24" s="38">
        <v>34.159999999999997</v>
      </c>
      <c r="F24" s="39">
        <v>33.159999999999997</v>
      </c>
      <c r="H24" s="7"/>
      <c r="I24" s="7"/>
      <c r="J24" s="7"/>
      <c r="K24" s="7"/>
      <c r="L24" s="7"/>
      <c r="M24" s="7"/>
      <c r="N24" s="14"/>
      <c r="O24" s="9"/>
      <c r="S24" s="9"/>
      <c r="T24" s="55"/>
      <c r="U24" s="3"/>
      <c r="Y24" s="3"/>
      <c r="Z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</row>
    <row r="25" spans="1:51" s="24" customFormat="1" x14ac:dyDescent="0.25">
      <c r="A25" s="51" t="s">
        <v>8</v>
      </c>
      <c r="D25" s="38">
        <v>6.98</v>
      </c>
      <c r="E25" s="38">
        <v>7.41</v>
      </c>
      <c r="F25" s="39">
        <v>7.64</v>
      </c>
      <c r="H25" s="7"/>
      <c r="I25" s="7"/>
      <c r="J25" s="7"/>
      <c r="K25" s="7"/>
      <c r="L25" s="7"/>
      <c r="M25" s="7"/>
      <c r="N25" s="14"/>
      <c r="O25" s="9"/>
      <c r="S25" s="9"/>
      <c r="T25" s="17"/>
      <c r="U25" s="3"/>
      <c r="Y25" s="3"/>
      <c r="Z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</row>
    <row r="26" spans="1:51" s="24" customFormat="1" x14ac:dyDescent="0.25">
      <c r="A26" s="51" t="s">
        <v>16</v>
      </c>
      <c r="D26" s="10">
        <f>1-(D23-D24-D25)/D23</f>
        <v>0.87452869710934233</v>
      </c>
      <c r="E26" s="10">
        <f>1-(E23-E24-E25)/E23</f>
        <v>0.8720369204950702</v>
      </c>
      <c r="F26" s="40">
        <f>1-(F23-F24-F25)/F23</f>
        <v>0.85804416403785488</v>
      </c>
      <c r="H26" s="7"/>
      <c r="I26" s="7"/>
      <c r="J26" s="7"/>
      <c r="K26" s="7"/>
      <c r="L26" s="7"/>
      <c r="M26" s="7"/>
      <c r="N26" s="14"/>
      <c r="O26" s="9"/>
      <c r="S26" s="9"/>
      <c r="T26" s="19"/>
      <c r="U26" s="3"/>
      <c r="V26" s="3"/>
      <c r="W26" s="3"/>
      <c r="X26" s="3"/>
      <c r="Y26" s="3"/>
      <c r="Z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</row>
    <row r="27" spans="1:51" s="24" customFormat="1" x14ac:dyDescent="0.25">
      <c r="A27" s="51" t="s">
        <v>6</v>
      </c>
      <c r="D27" s="10">
        <f>D23/(D24+D25)</f>
        <v>1.1434730538922155</v>
      </c>
      <c r="E27" s="10">
        <f>E23/(E24+E25)</f>
        <v>1.1467404378157326</v>
      </c>
      <c r="F27" s="40">
        <f>F23/(F24+F25)</f>
        <v>1.1654411764705883</v>
      </c>
      <c r="H27" s="7"/>
      <c r="I27" s="7"/>
      <c r="J27" s="7"/>
      <c r="K27" s="7"/>
      <c r="L27" s="7"/>
      <c r="M27" s="7"/>
      <c r="N27" s="14"/>
      <c r="O27" s="9"/>
      <c r="S27" s="9"/>
      <c r="T27" s="19"/>
      <c r="U27" s="3"/>
      <c r="V27" s="3"/>
      <c r="W27" s="3"/>
      <c r="X27" s="3"/>
      <c r="Y27" s="3"/>
      <c r="Z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</row>
    <row r="28" spans="1:51" s="24" customFormat="1" x14ac:dyDescent="0.25">
      <c r="D28" s="9"/>
      <c r="E28" s="9"/>
      <c r="F28" s="37"/>
      <c r="H28" s="7"/>
      <c r="I28" s="7"/>
      <c r="J28" s="7"/>
      <c r="K28" s="7"/>
      <c r="L28" s="7"/>
      <c r="M28" s="7"/>
      <c r="N28" s="14"/>
      <c r="O28" s="9"/>
      <c r="S28" s="9"/>
      <c r="T28" s="19"/>
      <c r="U28" s="3"/>
      <c r="V28" s="3"/>
      <c r="W28" s="3"/>
      <c r="X28" s="3"/>
      <c r="Y28" s="3"/>
      <c r="Z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</row>
    <row r="29" spans="1:51" s="24" customFormat="1" x14ac:dyDescent="0.25">
      <c r="B29" s="24" t="s">
        <v>69</v>
      </c>
      <c r="C29" s="24" t="s">
        <v>70</v>
      </c>
      <c r="D29" s="9"/>
      <c r="E29" s="9"/>
      <c r="F29" s="37"/>
      <c r="H29" s="7"/>
      <c r="I29" s="7"/>
      <c r="J29" s="7"/>
      <c r="K29" s="7"/>
      <c r="L29" s="7"/>
      <c r="M29" s="7"/>
      <c r="N29" s="14"/>
      <c r="O29" s="9"/>
      <c r="S29" s="9"/>
      <c r="T29" s="19"/>
      <c r="U29" s="3"/>
      <c r="V29" s="3"/>
      <c r="W29" s="3"/>
      <c r="X29" s="3"/>
      <c r="Y29" s="3"/>
      <c r="Z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</row>
    <row r="30" spans="1:51" x14ac:dyDescent="0.25">
      <c r="A30" s="51" t="s">
        <v>3</v>
      </c>
      <c r="B30" s="128">
        <v>0.02</v>
      </c>
      <c r="C30" s="129">
        <v>0</v>
      </c>
      <c r="D30" s="9"/>
      <c r="E30" s="9"/>
      <c r="F30" s="37"/>
      <c r="T30" s="18"/>
      <c r="U30" s="44"/>
      <c r="V30" s="23"/>
      <c r="W30" s="23"/>
      <c r="X30" s="23"/>
      <c r="Y30" s="23"/>
      <c r="Z30" s="23"/>
    </row>
    <row r="31" spans="1:51" x14ac:dyDescent="0.25">
      <c r="A31" s="51" t="s">
        <v>2</v>
      </c>
      <c r="B31" s="128">
        <v>0.02</v>
      </c>
      <c r="C31" s="129">
        <v>0</v>
      </c>
      <c r="D31" s="9"/>
      <c r="E31" s="9"/>
      <c r="F31" s="37"/>
      <c r="P31" s="3"/>
      <c r="T31" s="45"/>
      <c r="U31" s="44"/>
      <c r="V31" s="23"/>
      <c r="W31" s="23"/>
      <c r="X31" s="23"/>
      <c r="Y31" s="23"/>
      <c r="Z31" s="23"/>
    </row>
    <row r="32" spans="1:51" x14ac:dyDescent="0.25">
      <c r="A32" s="51" t="s">
        <v>71</v>
      </c>
      <c r="B32" s="128">
        <v>0.02</v>
      </c>
      <c r="C32" s="129">
        <v>0</v>
      </c>
      <c r="D32" s="9"/>
      <c r="E32" s="9"/>
      <c r="F32" s="37"/>
      <c r="U32" s="2"/>
      <c r="V32" s="23"/>
      <c r="W32" s="23"/>
      <c r="X32" s="23"/>
      <c r="Y32" s="23"/>
      <c r="Z32" s="23"/>
    </row>
    <row r="33" spans="7:52" x14ac:dyDescent="0.25">
      <c r="G33" s="24"/>
      <c r="H33" s="7"/>
      <c r="I33" s="7"/>
      <c r="J33" s="7"/>
      <c r="K33" s="7"/>
      <c r="L33" s="7"/>
      <c r="M33" s="7"/>
      <c r="N33" s="14"/>
      <c r="P33" s="10"/>
      <c r="Q33" s="10"/>
      <c r="R33" s="10"/>
      <c r="T33" s="21"/>
      <c r="U33" s="23"/>
      <c r="V33" s="23"/>
      <c r="W33" s="23"/>
      <c r="X33" s="23"/>
      <c r="Y33" s="2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23"/>
      <c r="AP33" s="23"/>
      <c r="AQ33" s="3"/>
      <c r="AR33" s="3"/>
      <c r="AS33" s="3"/>
      <c r="AT33" s="44"/>
      <c r="AV33" s="3"/>
      <c r="AW33" s="3"/>
      <c r="AX33" s="3"/>
      <c r="AY33" s="3"/>
      <c r="AZ33" s="3"/>
    </row>
    <row r="34" spans="7:52" x14ac:dyDescent="0.25">
      <c r="G34" s="24"/>
      <c r="H34" s="7"/>
      <c r="I34" s="7"/>
      <c r="J34" s="7"/>
      <c r="K34" s="7"/>
      <c r="L34" s="7"/>
      <c r="M34" s="7"/>
      <c r="N34" s="14"/>
      <c r="P34" s="10"/>
      <c r="Q34" s="10"/>
      <c r="R34" s="10"/>
      <c r="T34" s="21"/>
      <c r="U34" s="23"/>
      <c r="V34" s="23"/>
      <c r="W34" s="23"/>
      <c r="X34" s="23"/>
      <c r="Y34" s="2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23"/>
      <c r="AP34" s="23"/>
      <c r="AQ34" s="3"/>
      <c r="AR34" s="3"/>
      <c r="AS34" s="3"/>
      <c r="AT34" s="44"/>
      <c r="AV34" s="3"/>
      <c r="AW34" s="3"/>
      <c r="AX34" s="3"/>
      <c r="AY34" s="3"/>
      <c r="AZ34" s="3"/>
    </row>
    <row r="35" spans="7:52" x14ac:dyDescent="0.25">
      <c r="G35" s="24"/>
      <c r="H35" s="7"/>
      <c r="I35" s="7"/>
      <c r="J35" s="7"/>
      <c r="K35" s="7"/>
      <c r="L35" s="7"/>
      <c r="M35" s="7"/>
      <c r="N35" s="14"/>
      <c r="P35" s="10"/>
      <c r="Q35" s="10"/>
      <c r="R35" s="10"/>
      <c r="T35" s="21"/>
      <c r="U35" s="23"/>
      <c r="V35" s="23"/>
      <c r="W35" s="23"/>
      <c r="X35" s="23"/>
      <c r="Y35" s="2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23"/>
      <c r="AP35" s="23"/>
      <c r="AQ35" s="3"/>
      <c r="AR35" s="3"/>
      <c r="AS35" s="3"/>
      <c r="AT35" s="44"/>
      <c r="AV35" s="3"/>
      <c r="AW35" s="3"/>
      <c r="AX35" s="3"/>
      <c r="AY35" s="3"/>
      <c r="AZ35" s="3"/>
    </row>
    <row r="36" spans="7:52" x14ac:dyDescent="0.25">
      <c r="G36" s="24"/>
      <c r="H36" s="7"/>
      <c r="I36" s="7"/>
      <c r="J36" s="7"/>
      <c r="K36" s="7"/>
      <c r="L36" s="7"/>
      <c r="M36" s="7"/>
      <c r="N36" s="14"/>
      <c r="P36" s="10"/>
      <c r="Q36" s="10"/>
      <c r="R36" s="10"/>
      <c r="T36" s="21"/>
      <c r="U36" s="23"/>
      <c r="V36" s="23"/>
      <c r="W36" s="23"/>
      <c r="X36" s="23"/>
      <c r="Y36" s="2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23"/>
      <c r="AP36" s="23"/>
      <c r="AQ36" s="3"/>
      <c r="AR36" s="3"/>
      <c r="AS36" s="3"/>
      <c r="AT36" s="44"/>
      <c r="AV36" s="3"/>
      <c r="AW36" s="3"/>
      <c r="AX36" s="3"/>
      <c r="AY36" s="3"/>
      <c r="AZ36" s="3"/>
    </row>
    <row r="37" spans="7:52" x14ac:dyDescent="0.25">
      <c r="G37" s="24"/>
      <c r="H37" s="7"/>
      <c r="I37" s="7"/>
      <c r="J37" s="7"/>
      <c r="K37" s="7"/>
      <c r="L37" s="7"/>
      <c r="M37" s="7"/>
      <c r="N37" s="14"/>
      <c r="P37" s="10"/>
      <c r="Q37" s="10"/>
      <c r="R37" s="10"/>
      <c r="T37" s="21"/>
      <c r="U37" s="23"/>
      <c r="V37" s="23"/>
      <c r="W37" s="23"/>
      <c r="X37" s="23"/>
      <c r="Y37" s="23"/>
      <c r="Z37" s="3"/>
      <c r="AA37" s="3"/>
      <c r="AB37" s="23"/>
      <c r="AC37" s="23"/>
      <c r="AD37" s="23"/>
      <c r="AE37" s="3"/>
      <c r="AF37" s="3"/>
      <c r="AG37" s="23"/>
      <c r="AH37" s="23"/>
      <c r="AI37" s="23"/>
      <c r="AJ37" s="3"/>
      <c r="AK37" s="3"/>
      <c r="AL37" s="23"/>
      <c r="AM37" s="23"/>
      <c r="AN37" s="23"/>
      <c r="AO37" s="23"/>
      <c r="AP37" s="23"/>
      <c r="AQ37" s="23"/>
      <c r="AR37" s="23"/>
      <c r="AS37" s="23"/>
      <c r="AT37" s="44"/>
      <c r="AV37" s="3"/>
      <c r="AW37" s="3"/>
      <c r="AX37" s="3"/>
      <c r="AY37" s="3"/>
      <c r="AZ37" s="3"/>
    </row>
    <row r="38" spans="7:52" x14ac:dyDescent="0.25">
      <c r="G38" s="24"/>
      <c r="H38" s="7"/>
      <c r="I38" s="7"/>
      <c r="J38" s="7"/>
      <c r="K38" s="7"/>
      <c r="L38" s="7"/>
      <c r="M38" s="7"/>
      <c r="N38" s="16"/>
      <c r="AV38" s="3"/>
      <c r="AW38" s="3"/>
      <c r="AX38" s="3"/>
      <c r="AY38" s="3"/>
      <c r="AZ38" s="3"/>
    </row>
    <row r="39" spans="7:52" x14ac:dyDescent="0.25">
      <c r="J39" s="22"/>
      <c r="K39" s="22"/>
      <c r="L39" s="22"/>
      <c r="U39" s="3"/>
      <c r="W39" s="3"/>
      <c r="X39" s="3"/>
      <c r="Y39" s="3"/>
      <c r="AL39" s="3"/>
      <c r="AM39" s="3"/>
      <c r="AN39" s="3"/>
      <c r="AQ39" s="3"/>
      <c r="AR39" s="3"/>
      <c r="AS39" s="3"/>
    </row>
    <row r="40" spans="7:52" x14ac:dyDescent="0.25">
      <c r="J40" s="22"/>
      <c r="K40" s="22"/>
      <c r="L40" s="22"/>
      <c r="U40" s="3"/>
      <c r="W40" s="3"/>
      <c r="X40" s="3"/>
      <c r="Y40" s="3"/>
      <c r="AL40" s="3"/>
      <c r="AM40" s="3"/>
      <c r="AN40" s="3"/>
      <c r="AQ40" s="3"/>
      <c r="AR40" s="3"/>
      <c r="AS40" s="3"/>
    </row>
    <row r="41" spans="7:52" x14ac:dyDescent="0.25">
      <c r="U41" s="3"/>
    </row>
    <row r="42" spans="7:52" x14ac:dyDescent="0.25">
      <c r="U42" s="3"/>
    </row>
  </sheetData>
  <mergeCells count="8">
    <mergeCell ref="AF1:AJ1"/>
    <mergeCell ref="AK1:AO1"/>
    <mergeCell ref="AP1:AT1"/>
    <mergeCell ref="I1:M1"/>
    <mergeCell ref="A18:F20"/>
    <mergeCell ref="O1:S1"/>
    <mergeCell ref="N3:N5"/>
    <mergeCell ref="U1:Z1"/>
  </mergeCells>
  <conditionalFormatting sqref="I37:M38 M36">
    <cfRule type="cellIs" dxfId="23" priority="29" operator="greaterThan">
      <formula>0</formula>
    </cfRule>
  </conditionalFormatting>
  <conditionalFormatting sqref="P33:R36">
    <cfRule type="cellIs" dxfId="22" priority="28" operator="greaterThan">
      <formula>1.3</formula>
    </cfRule>
  </conditionalFormatting>
  <conditionalFormatting sqref="I36">
    <cfRule type="cellIs" dxfId="21" priority="26" operator="greaterThan">
      <formula>0</formula>
    </cfRule>
    <cfRule type="cellIs" dxfId="20" priority="27" operator="greaterThan">
      <formula>3.19</formula>
    </cfRule>
  </conditionalFormatting>
  <conditionalFormatting sqref="J36:L36">
    <cfRule type="cellIs" dxfId="19" priority="24" operator="greaterThan">
      <formula>0</formula>
    </cfRule>
    <cfRule type="cellIs" dxfId="18" priority="25" operator="greaterThan">
      <formula>3.19</formula>
    </cfRule>
  </conditionalFormatting>
  <conditionalFormatting sqref="O33:S36">
    <cfRule type="cellIs" dxfId="17" priority="23" operator="greaterThan">
      <formula>1.3</formula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3"/>
  <sheetViews>
    <sheetView topLeftCell="L1" zoomScale="85" zoomScaleNormal="85" workbookViewId="0">
      <selection activeCell="AU1" sqref="AU1:AY11"/>
    </sheetView>
  </sheetViews>
  <sheetFormatPr defaultColWidth="9.125" defaultRowHeight="15" x14ac:dyDescent="0.25"/>
  <cols>
    <col min="1" max="3" width="5.625" style="1" customWidth="1"/>
    <col min="4" max="5" width="5.625" style="8" customWidth="1"/>
    <col min="6" max="6" width="5.625" style="34" customWidth="1"/>
    <col min="7" max="13" width="5.625" style="1" customWidth="1"/>
    <col min="14" max="14" width="5.625" style="15" customWidth="1"/>
    <col min="15" max="15" width="5.625" style="8" customWidth="1"/>
    <col min="16" max="18" width="5.625" style="1" customWidth="1"/>
    <col min="19" max="19" width="5.625" style="8" customWidth="1"/>
    <col min="20" max="20" width="5.625" style="17" customWidth="1"/>
    <col min="21" max="51" width="5.625" style="1" customWidth="1"/>
    <col min="52" max="16384" width="9.125" style="1"/>
  </cols>
  <sheetData>
    <row r="1" spans="1:51" ht="15" customHeight="1" x14ac:dyDescent="0.25">
      <c r="D1" s="59" t="str">
        <f ca="1">'DC-h2-ipb2-28b'!A1</f>
        <v>DC-h2-ipb2-28b</v>
      </c>
      <c r="E1" s="60"/>
      <c r="F1" s="61"/>
      <c r="G1" s="41"/>
      <c r="H1" s="11"/>
      <c r="I1" s="123" t="s">
        <v>11</v>
      </c>
      <c r="J1" s="123"/>
      <c r="K1" s="123"/>
      <c r="L1" s="123"/>
      <c r="M1" s="124"/>
      <c r="N1" s="13"/>
      <c r="O1" s="125" t="s">
        <v>13</v>
      </c>
      <c r="P1" s="125"/>
      <c r="Q1" s="125"/>
      <c r="R1" s="125"/>
      <c r="S1" s="126"/>
      <c r="U1" s="127" t="s">
        <v>5</v>
      </c>
      <c r="V1" s="127"/>
      <c r="W1" s="127"/>
      <c r="X1" s="127"/>
      <c r="Y1" s="127"/>
      <c r="Z1" s="127"/>
      <c r="AA1" s="5" t="s">
        <v>20</v>
      </c>
      <c r="AB1" s="5"/>
      <c r="AC1" s="5"/>
      <c r="AD1" s="5"/>
      <c r="AE1" s="5"/>
      <c r="AF1" s="127" t="s">
        <v>17</v>
      </c>
      <c r="AG1" s="127"/>
      <c r="AH1" s="127"/>
      <c r="AI1" s="127"/>
      <c r="AJ1" s="127"/>
      <c r="AK1" s="127" t="s">
        <v>2</v>
      </c>
      <c r="AL1" s="127"/>
      <c r="AM1" s="127"/>
      <c r="AN1" s="127"/>
      <c r="AO1" s="127"/>
      <c r="AP1" s="127" t="s">
        <v>3</v>
      </c>
      <c r="AQ1" s="127"/>
      <c r="AR1" s="127"/>
      <c r="AS1" s="127"/>
      <c r="AT1" s="127"/>
      <c r="AU1" s="1" t="s">
        <v>68</v>
      </c>
    </row>
    <row r="2" spans="1:51" ht="15" customHeight="1" x14ac:dyDescent="0.25">
      <c r="A2" s="3" t="s">
        <v>40</v>
      </c>
      <c r="B2" s="3"/>
      <c r="C2" s="3"/>
      <c r="D2" s="62" t="s">
        <v>1</v>
      </c>
      <c r="E2" s="62" t="s">
        <v>26</v>
      </c>
      <c r="F2" s="65" t="s">
        <v>28</v>
      </c>
      <c r="G2" s="1" t="s">
        <v>1</v>
      </c>
      <c r="H2" s="1" t="s">
        <v>0</v>
      </c>
      <c r="I2" s="24">
        <v>300</v>
      </c>
      <c r="J2" s="24">
        <v>150</v>
      </c>
      <c r="K2" s="24">
        <v>100</v>
      </c>
      <c r="L2" s="24">
        <v>150</v>
      </c>
      <c r="M2" s="24">
        <v>300</v>
      </c>
      <c r="O2" s="1">
        <v>300</v>
      </c>
      <c r="P2" s="1">
        <v>150</v>
      </c>
      <c r="Q2" s="1">
        <v>100</v>
      </c>
      <c r="R2" s="1">
        <v>150</v>
      </c>
      <c r="S2" s="1">
        <v>300</v>
      </c>
      <c r="U2" s="1" t="s">
        <v>0</v>
      </c>
      <c r="V2" s="1">
        <v>300</v>
      </c>
      <c r="W2" s="1">
        <v>150</v>
      </c>
      <c r="X2" s="1">
        <v>100</v>
      </c>
      <c r="Y2" s="1">
        <v>150</v>
      </c>
      <c r="Z2" s="1">
        <v>300</v>
      </c>
      <c r="AA2" s="5">
        <f>AF2</f>
        <v>300</v>
      </c>
      <c r="AB2" s="5">
        <f>AG2</f>
        <v>150</v>
      </c>
      <c r="AC2" s="5">
        <f>AH2</f>
        <v>100</v>
      </c>
      <c r="AD2" s="5">
        <f>AI2</f>
        <v>150</v>
      </c>
      <c r="AE2" s="5">
        <f>AJ2</f>
        <v>300</v>
      </c>
      <c r="AF2" s="1">
        <f>AP2</f>
        <v>300</v>
      </c>
      <c r="AG2" s="1">
        <f>AQ2</f>
        <v>150</v>
      </c>
      <c r="AH2" s="1">
        <f>AR2</f>
        <v>100</v>
      </c>
      <c r="AI2" s="1">
        <f>AS2</f>
        <v>150</v>
      </c>
      <c r="AJ2" s="1">
        <f>AT2</f>
        <v>300</v>
      </c>
      <c r="AK2" s="1">
        <f>V2</f>
        <v>300</v>
      </c>
      <c r="AL2" s="1">
        <f>W2</f>
        <v>150</v>
      </c>
      <c r="AM2" s="1">
        <f>X2</f>
        <v>100</v>
      </c>
      <c r="AN2" s="1">
        <f>Y2</f>
        <v>150</v>
      </c>
      <c r="AO2" s="1">
        <f>Z2</f>
        <v>300</v>
      </c>
      <c r="AP2" s="1">
        <f>AK2</f>
        <v>300</v>
      </c>
      <c r="AQ2" s="1">
        <f t="shared" ref="AQ2:AT2" si="0">AL2</f>
        <v>150</v>
      </c>
      <c r="AR2" s="1">
        <f t="shared" si="0"/>
        <v>100</v>
      </c>
      <c r="AS2" s="1">
        <f t="shared" si="0"/>
        <v>150</v>
      </c>
      <c r="AT2" s="1">
        <f t="shared" si="0"/>
        <v>300</v>
      </c>
      <c r="AU2" s="1">
        <f>AP2</f>
        <v>300</v>
      </c>
      <c r="AV2" s="1">
        <f t="shared" ref="AV2:AY2" si="1">AQ2</f>
        <v>150</v>
      </c>
      <c r="AW2" s="1">
        <f t="shared" si="1"/>
        <v>100</v>
      </c>
      <c r="AX2" s="1">
        <f t="shared" si="1"/>
        <v>150</v>
      </c>
      <c r="AY2" s="1">
        <f t="shared" si="1"/>
        <v>300</v>
      </c>
    </row>
    <row r="3" spans="1:51" ht="15" customHeight="1" x14ac:dyDescent="0.25">
      <c r="A3" s="53"/>
      <c r="B3" s="54"/>
      <c r="C3" s="54"/>
      <c r="D3" s="62">
        <f>'DC-h2-ipb2-28b'!M3*100</f>
        <v>150</v>
      </c>
      <c r="E3" s="63">
        <f>'DC-h2-ipb2-28b'!O3</f>
        <v>0.41335216422290755</v>
      </c>
      <c r="F3" s="64">
        <f>'DC-h2-ipb2-28b'!P3</f>
        <v>8.8129847735825578E-2</v>
      </c>
      <c r="L3" s="7"/>
      <c r="M3" s="7"/>
      <c r="N3" s="120" t="s">
        <v>10</v>
      </c>
      <c r="O3" s="9"/>
      <c r="P3" s="12"/>
      <c r="Q3" s="12"/>
      <c r="R3" s="33"/>
      <c r="S3" s="33"/>
      <c r="T3" s="18" t="s">
        <v>18</v>
      </c>
      <c r="U3" s="2"/>
    </row>
    <row r="4" spans="1:51" x14ac:dyDescent="0.25">
      <c r="A4" s="63">
        <f>'DC-h2-ipb2-28b'!G4</f>
        <v>2.1130546693465182</v>
      </c>
      <c r="B4" s="63">
        <f>'DC-h2-ipb2-28b'!G5</f>
        <v>2.1136561003172698</v>
      </c>
      <c r="C4" s="63">
        <f>'DC-h2-ipb2-28b'!G6</f>
        <v>2.1801946193541872</v>
      </c>
      <c r="D4" s="62">
        <f>'DC-h2-ipb2-28b'!M4*100</f>
        <v>200</v>
      </c>
      <c r="E4" s="63">
        <f>'DC-h2-ipb2-28b'!O4</f>
        <v>0.45225118158322425</v>
      </c>
      <c r="F4" s="64">
        <f>'DC-h2-ipb2-28b'!P4</f>
        <v>4.6496645773602907E-2</v>
      </c>
      <c r="L4" s="7"/>
      <c r="M4" s="7"/>
      <c r="N4" s="120"/>
      <c r="O4" s="9"/>
      <c r="P4" s="12"/>
      <c r="Q4" s="12"/>
      <c r="R4" s="33"/>
      <c r="S4" s="33"/>
      <c r="T4" s="18"/>
      <c r="U4" s="2"/>
    </row>
    <row r="5" spans="1:51" x14ac:dyDescent="0.25">
      <c r="A5" s="53"/>
      <c r="B5" s="54"/>
      <c r="C5" s="54"/>
      <c r="D5" s="62">
        <f>'DC-h2-ipb2-28b'!M5*100</f>
        <v>250</v>
      </c>
      <c r="E5" s="63">
        <f>'DC-h2-ipb2-28b'!O5</f>
        <v>0.48108908038893228</v>
      </c>
      <c r="F5" s="64">
        <f>'DC-h2-ipb2-28b'!P5</f>
        <v>1.5751534730224226E-2</v>
      </c>
      <c r="L5" s="7"/>
      <c r="M5" s="7"/>
      <c r="N5" s="120"/>
      <c r="O5" s="9"/>
      <c r="P5" s="12"/>
      <c r="Q5" s="12"/>
      <c r="R5" s="33"/>
      <c r="S5" s="33"/>
      <c r="T5" s="18" t="s">
        <v>21</v>
      </c>
      <c r="U5" s="2" t="s">
        <v>19</v>
      </c>
    </row>
    <row r="6" spans="1:51" x14ac:dyDescent="0.25">
      <c r="A6" s="52"/>
      <c r="B6" s="3"/>
      <c r="C6" s="3"/>
      <c r="D6" s="62">
        <f>'DC-h2-ipb2-28b'!M6*100</f>
        <v>275</v>
      </c>
      <c r="E6" s="63">
        <f>'DC-h2-ipb2-28b'!O6</f>
        <v>0.49486046276504769</v>
      </c>
      <c r="F6" s="64">
        <f>'DC-h2-ipb2-28b'!P6</f>
        <v>2.4203346597238551E-3</v>
      </c>
      <c r="N6" s="56">
        <v>1</v>
      </c>
      <c r="O6" s="10">
        <f>($E$3*$N6*AA6+$F$3+$U6-V6)/(AA6*$N6)</f>
        <v>1.275731077982341</v>
      </c>
      <c r="P6" s="10">
        <f t="shared" ref="P6:S6" si="2">($E$3*$N6*AB6+$F$3+$U6-W6)/(AB6*$N6)</f>
        <v>1.2336706966197224</v>
      </c>
      <c r="Q6" s="10">
        <f t="shared" si="2"/>
        <v>1.2111638157650171</v>
      </c>
      <c r="R6" s="10">
        <f t="shared" si="2"/>
        <v>1.2419895131034724</v>
      </c>
      <c r="S6" s="10">
        <f t="shared" si="2"/>
        <v>1.3129657121085767</v>
      </c>
      <c r="T6" s="19">
        <v>150</v>
      </c>
      <c r="U6" s="23">
        <v>8.7210560975609805</v>
      </c>
      <c r="V6" s="23">
        <v>5.0763659024390204</v>
      </c>
      <c r="W6" s="23">
        <v>5.2430148292682901</v>
      </c>
      <c r="X6" s="23">
        <v>5.2219754146341399</v>
      </c>
      <c r="Y6" s="23">
        <v>5.1942029024390202</v>
      </c>
      <c r="Z6" s="23">
        <v>4.9778476097561004</v>
      </c>
      <c r="AA6" s="23">
        <v>4.3285149756097603</v>
      </c>
      <c r="AB6" s="23">
        <v>4.3473004390243899</v>
      </c>
      <c r="AC6" s="23">
        <v>4.4963125365853696</v>
      </c>
      <c r="AD6" s="23">
        <v>4.3625634878048798</v>
      </c>
      <c r="AE6" s="23">
        <v>4.2588713170731696</v>
      </c>
      <c r="AF6" s="3">
        <v>50.081449819875772</v>
      </c>
      <c r="AG6" s="3">
        <v>50.046401049382709</v>
      </c>
      <c r="AH6" s="3">
        <v>50.150551071207438</v>
      </c>
      <c r="AI6" s="3">
        <v>50.250018339506191</v>
      </c>
      <c r="AJ6" s="3">
        <v>50.302016827160507</v>
      </c>
      <c r="AK6" s="3">
        <v>1.3915957515527948</v>
      </c>
      <c r="AL6" s="3">
        <v>1.8026083950617295</v>
      </c>
      <c r="AM6" s="3">
        <v>2.8717396439628482</v>
      </c>
      <c r="AN6" s="3">
        <v>2.4130449135802459</v>
      </c>
      <c r="AO6" s="3">
        <v>1.8641909259259257</v>
      </c>
      <c r="AP6" s="3">
        <v>30.473475565217392</v>
      </c>
      <c r="AQ6" s="3">
        <v>28.883613308641991</v>
      </c>
      <c r="AR6" s="3">
        <v>28.619536879256959</v>
      </c>
      <c r="AS6" s="3">
        <v>29.408625283950602</v>
      </c>
      <c r="AT6" s="3">
        <v>31.094530635802457</v>
      </c>
      <c r="AU6" s="3">
        <f>AF6-AA6-(1+B30)*AP6+(1+$B$31)*AK6</f>
        <v>16.089417434328119</v>
      </c>
      <c r="AV6" s="3">
        <f t="shared" ref="AV6:AY11" si="3">AG6-AB6-(1+C30)*AQ6+(1+$B$31)*AL6</f>
        <v>18.654147864679295</v>
      </c>
      <c r="AW6" s="3">
        <f t="shared" si="3"/>
        <v>19.963876092207215</v>
      </c>
      <c r="AX6" s="3">
        <f t="shared" si="3"/>
        <v>18.940135379602562</v>
      </c>
      <c r="AY6" s="3">
        <f t="shared" si="3"/>
        <v>16.850089618729321</v>
      </c>
    </row>
    <row r="7" spans="1:51" x14ac:dyDescent="0.25">
      <c r="A7" s="63">
        <f>'DC-h2-ipb2-28b'!G9</f>
        <v>1.9830612418939741</v>
      </c>
      <c r="B7" s="63">
        <f>'DC-h2-ipb2-28b'!G10</f>
        <v>2.0262271990934422</v>
      </c>
      <c r="C7" s="63">
        <f>'DC-h2-ipb2-28b'!G11</f>
        <v>1.9972644835915041</v>
      </c>
      <c r="D7" s="62">
        <f>'DC-h2-ipb2-28b'!M7*100</f>
        <v>300</v>
      </c>
      <c r="E7" s="63">
        <f>'DC-h2-ipb2-28b'!O7</f>
        <v>0.50072551601274784</v>
      </c>
      <c r="F7" s="64">
        <f>'DC-h2-ipb2-28b'!P7</f>
        <v>-4.6776203432279395E-3</v>
      </c>
      <c r="N7" s="56">
        <v>1</v>
      </c>
      <c r="O7" s="10">
        <f>($E$4*$N7*AA7+$F$4+$U7-V7)/(AA7*$N7)</f>
        <v>1.340210708742414</v>
      </c>
      <c r="P7" s="10">
        <f t="shared" ref="P7:S7" si="4">($E$4*$N7*AB7+$F$4+$U7-W7)/(AB7*$N7)</f>
        <v>1.3216087919100123</v>
      </c>
      <c r="Q7" s="10">
        <f t="shared" si="4"/>
        <v>1.2421526164847667</v>
      </c>
      <c r="R7" s="10">
        <f t="shared" si="4"/>
        <v>1.3027172609440754</v>
      </c>
      <c r="S7" s="10">
        <f t="shared" si="4"/>
        <v>1.3459253516437844</v>
      </c>
      <c r="T7" s="19">
        <v>200</v>
      </c>
      <c r="U7" s="23">
        <v>13.009960878048799</v>
      </c>
      <c r="V7" s="23">
        <v>8.8354832195122004</v>
      </c>
      <c r="W7" s="23">
        <v>9.0208656341463396</v>
      </c>
      <c r="X7" s="23">
        <v>9.0633916585365899</v>
      </c>
      <c r="Y7" s="23">
        <v>9.0146242439024409</v>
      </c>
      <c r="Z7" s="23">
        <v>8.7720393658536597</v>
      </c>
      <c r="AA7" s="23">
        <v>4.7535660975609799</v>
      </c>
      <c r="AB7" s="23">
        <v>4.6420389512195097</v>
      </c>
      <c r="AC7" s="23">
        <v>5.0551444634146403</v>
      </c>
      <c r="AD7" s="23">
        <v>4.75249204878049</v>
      </c>
      <c r="AE7" s="23">
        <v>4.7941613414634201</v>
      </c>
      <c r="AF7" s="3">
        <v>49.535082481481481</v>
      </c>
      <c r="AG7" s="3">
        <v>49.577822179012358</v>
      </c>
      <c r="AH7" s="3">
        <v>49.703537361111131</v>
      </c>
      <c r="AI7" s="3">
        <v>49.804915104938267</v>
      </c>
      <c r="AJ7" s="3">
        <v>49.872200037037025</v>
      </c>
      <c r="AK7" s="3">
        <v>1.3535131481481475</v>
      </c>
      <c r="AL7" s="3">
        <v>1.7996395925925921</v>
      </c>
      <c r="AM7" s="3">
        <v>2.5940405987654334</v>
      </c>
      <c r="AN7" s="3">
        <v>2.0244301790123473</v>
      </c>
      <c r="AO7" s="3">
        <v>1.4299560432098779</v>
      </c>
      <c r="AP7" s="3">
        <v>29.955352827160482</v>
      </c>
      <c r="AQ7" s="3">
        <v>28.435618240740759</v>
      </c>
      <c r="AR7" s="3">
        <v>27.817903987654315</v>
      </c>
      <c r="AS7" s="3">
        <v>28.716317024691357</v>
      </c>
      <c r="AT7" s="3">
        <v>30.408860703703695</v>
      </c>
      <c r="AU7" s="3">
        <f t="shared" ref="AU7:AU11" si="5">AF7-AA7-(1+B31)*AP7+(1+$B$31)*AK7</f>
        <v>15.607639911327922</v>
      </c>
      <c r="AV7" s="3">
        <f t="shared" si="3"/>
        <v>18.335797371496533</v>
      </c>
      <c r="AW7" s="3">
        <f t="shared" si="3"/>
        <v>19.476410320782918</v>
      </c>
      <c r="AX7" s="3">
        <f t="shared" si="3"/>
        <v>18.401024814059017</v>
      </c>
      <c r="AY7" s="3">
        <f t="shared" si="3"/>
        <v>16.127733155943982</v>
      </c>
    </row>
    <row r="8" spans="1:51" x14ac:dyDescent="0.25">
      <c r="A8" s="53"/>
      <c r="B8" s="54"/>
      <c r="C8" s="54"/>
      <c r="D8" s="62">
        <f>'DC-h2-ipb2-28b'!M8*100</f>
        <v>325</v>
      </c>
      <c r="E8" s="63">
        <f>'DC-h2-ipb2-28b'!O8</f>
        <v>0.51860781151880964</v>
      </c>
      <c r="F8" s="64">
        <f>'DC-h2-ipb2-28b'!P8</f>
        <v>-1.8526011664196818E-2</v>
      </c>
      <c r="N8" s="56">
        <v>1</v>
      </c>
      <c r="O8" s="10">
        <f>($E$5*$N8*AA8+$F$5+$U8-V8)/(AA8*$N8)</f>
        <v>1.4070216999168852</v>
      </c>
      <c r="P8" s="10">
        <f t="shared" ref="P8:S8" si="6">($E$5*$N8*AB8+$F$5+$U8-W8)/(AB8*$N8)</f>
        <v>1.3676437167525353</v>
      </c>
      <c r="Q8" s="10">
        <f t="shared" si="6"/>
        <v>1.3549357851759605</v>
      </c>
      <c r="R8" s="10">
        <f t="shared" si="6"/>
        <v>1.3686255350713397</v>
      </c>
      <c r="S8" s="10">
        <f t="shared" si="6"/>
        <v>1.412311399825338</v>
      </c>
      <c r="T8" s="19">
        <v>250</v>
      </c>
      <c r="U8" s="23">
        <v>17.810158000000001</v>
      </c>
      <c r="V8" s="23">
        <v>12.999576609756099</v>
      </c>
      <c r="W8" s="23">
        <v>13.207124</v>
      </c>
      <c r="X8" s="23">
        <v>13.245294048780501</v>
      </c>
      <c r="Y8" s="23">
        <v>13.222196487804901</v>
      </c>
      <c r="Z8" s="23">
        <v>12.964943926829299</v>
      </c>
      <c r="AA8" s="23">
        <v>5.2124018780487802</v>
      </c>
      <c r="AB8" s="23">
        <v>5.2098148780487801</v>
      </c>
      <c r="AC8" s="23">
        <v>5.2418982195122004</v>
      </c>
      <c r="AD8" s="23">
        <v>5.1870692439024397</v>
      </c>
      <c r="AE8" s="23">
        <v>5.2199840000000002</v>
      </c>
      <c r="AF8" s="3">
        <v>50.514650283950616</v>
      </c>
      <c r="AG8" s="3">
        <v>50.510212888888894</v>
      </c>
      <c r="AH8" s="3">
        <v>50.018710080246947</v>
      </c>
      <c r="AI8" s="3">
        <v>49.685199666666634</v>
      </c>
      <c r="AJ8" s="3">
        <v>49.383589240740719</v>
      </c>
      <c r="AK8" s="3">
        <v>1.236097283950617</v>
      </c>
      <c r="AL8" s="3">
        <v>1.7078293148148149</v>
      </c>
      <c r="AM8" s="3">
        <v>2.4111411172839503</v>
      </c>
      <c r="AN8" s="3">
        <v>1.6064540370370368</v>
      </c>
      <c r="AO8" s="3">
        <v>1.1434315740740737</v>
      </c>
      <c r="AP8" s="3">
        <v>29.340725580246918</v>
      </c>
      <c r="AQ8" s="3">
        <v>27.799009209876541</v>
      </c>
      <c r="AR8" s="3">
        <v>27.310132379629636</v>
      </c>
      <c r="AS8" s="3">
        <v>27.945002666666671</v>
      </c>
      <c r="AT8" s="3">
        <v>29.797900438271601</v>
      </c>
      <c r="AU8" s="3">
        <f t="shared" si="5"/>
        <v>16.635527543679608</v>
      </c>
      <c r="AV8" s="3">
        <f t="shared" si="3"/>
        <v>19.243374702074682</v>
      </c>
      <c r="AW8" s="3">
        <f t="shared" si="3"/>
        <v>19.926043420734739</v>
      </c>
      <c r="AX8" s="3">
        <f t="shared" si="3"/>
        <v>18.191710873875298</v>
      </c>
      <c r="AY8" s="3">
        <f t="shared" si="3"/>
        <v>15.532005008024676</v>
      </c>
    </row>
    <row r="9" spans="1:51" ht="15.75" x14ac:dyDescent="0.25">
      <c r="A9" s="52"/>
      <c r="B9" s="3"/>
      <c r="C9" s="3"/>
      <c r="D9" s="62">
        <f>'DC-h2-ipb2-28b'!M9*100</f>
        <v>350</v>
      </c>
      <c r="E9" s="63">
        <f>'DC-h2-ipb2-28b'!O9</f>
        <v>0.52858377789645616</v>
      </c>
      <c r="F9" s="64">
        <f>'DC-h2-ipb2-28b'!P9</f>
        <v>-2.6141157917617175E-2</v>
      </c>
      <c r="G9" s="6"/>
      <c r="N9" s="56">
        <v>1</v>
      </c>
      <c r="O9" s="10">
        <f>($E$7*$N9*AA9+$F$7+$U9-V9)/(AA9*$N9)</f>
        <v>1.3893316333764298</v>
      </c>
      <c r="P9" s="10">
        <f t="shared" ref="P9:S9" si="7">($E$7*$N9*AB9+$F$7+$U9-W9)/(AB9*$N9)</f>
        <v>1.3554544391204053</v>
      </c>
      <c r="Q9" s="10">
        <f t="shared" si="7"/>
        <v>1.3480782097653647</v>
      </c>
      <c r="R9" s="10">
        <f t="shared" si="7"/>
        <v>1.3511105260280614</v>
      </c>
      <c r="S9" s="10">
        <f t="shared" si="7"/>
        <v>1.3881800681210013</v>
      </c>
      <c r="T9" s="19">
        <v>300</v>
      </c>
      <c r="U9" s="23">
        <v>23.136116365853699</v>
      </c>
      <c r="V9" s="23">
        <v>18.484168219512199</v>
      </c>
      <c r="W9" s="23">
        <v>18.641023951219498</v>
      </c>
      <c r="X9" s="23">
        <v>18.645231756097601</v>
      </c>
      <c r="Y9" s="23">
        <v>18.700204146341498</v>
      </c>
      <c r="Z9" s="23">
        <v>18.5678587560976</v>
      </c>
      <c r="AA9" s="23">
        <v>5.2298430487804897</v>
      </c>
      <c r="AB9" s="23">
        <v>5.2536127804878099</v>
      </c>
      <c r="AC9" s="23">
        <v>5.2943798048780497</v>
      </c>
      <c r="AD9" s="23">
        <v>5.2108569024390201</v>
      </c>
      <c r="AE9" s="23">
        <v>5.1423252926829299</v>
      </c>
      <c r="AF9" s="3">
        <v>50.194638493827142</v>
      </c>
      <c r="AG9" s="3">
        <v>50.233307283950623</v>
      </c>
      <c r="AH9" s="3">
        <v>50.339712817901223</v>
      </c>
      <c r="AI9" s="3">
        <v>50.4283952222222</v>
      </c>
      <c r="AJ9" s="3">
        <v>50.472653932098758</v>
      </c>
      <c r="AK9" s="3">
        <v>0.82100843209876506</v>
      </c>
      <c r="AL9" s="3">
        <v>1.3151019382716049</v>
      </c>
      <c r="AM9" s="3">
        <v>2.0429413518518507</v>
      </c>
      <c r="AN9" s="3">
        <v>1.3044280370370376</v>
      </c>
      <c r="AO9" s="3">
        <v>0.97642662962962912</v>
      </c>
      <c r="AP9" s="3">
        <v>29.163192499999987</v>
      </c>
      <c r="AQ9" s="3">
        <v>27.546955370370377</v>
      </c>
      <c r="AR9" s="3">
        <v>26.995499212962955</v>
      </c>
      <c r="AS9" s="3">
        <v>27.812683567901225</v>
      </c>
      <c r="AT9" s="3">
        <v>29.587757728395047</v>
      </c>
      <c r="AU9" s="3">
        <f t="shared" si="5"/>
        <v>16.639031545787407</v>
      </c>
      <c r="AV9" s="3">
        <f t="shared" si="3"/>
        <v>18.774143110129469</v>
      </c>
      <c r="AW9" s="3">
        <f t="shared" si="3"/>
        <v>20.133633978949106</v>
      </c>
      <c r="AX9" s="3">
        <f t="shared" si="3"/>
        <v>18.735371349659733</v>
      </c>
      <c r="AY9" s="3">
        <f t="shared" si="3"/>
        <v>16.738526073242998</v>
      </c>
    </row>
    <row r="10" spans="1:51" x14ac:dyDescent="0.25">
      <c r="A10" s="52"/>
      <c r="B10" s="3"/>
      <c r="C10" s="3"/>
      <c r="D10" s="62">
        <f>'DC-h2-ipb2-28b'!M10*100</f>
        <v>375</v>
      </c>
      <c r="E10" s="63">
        <f>'DC-h2-ipb2-28b'!O10</f>
        <v>0.5372946056079464</v>
      </c>
      <c r="F10" s="64">
        <f>'DC-h2-ipb2-28b'!P10</f>
        <v>-3.1850952898677509E-2</v>
      </c>
      <c r="N10" s="56">
        <v>1</v>
      </c>
      <c r="O10" s="10">
        <f>($E$9*$N10*AA10+$F$9+$U10-V10)/(AA10*$N10)</f>
        <v>1.3990007014527821</v>
      </c>
      <c r="P10" s="10">
        <f t="shared" ref="P10:S10" si="8">($E$9*$N10*AB10+$F$9+$U10-W10)/(AB10*$N10)</f>
        <v>1.3691011025053821</v>
      </c>
      <c r="Q10" s="10">
        <f t="shared" si="8"/>
        <v>1.3325770428926444</v>
      </c>
      <c r="R10" s="10">
        <f t="shared" si="8"/>
        <v>1.3660834438430194</v>
      </c>
      <c r="S10" s="10">
        <f t="shared" si="8"/>
        <v>1.4018609940690425</v>
      </c>
      <c r="T10" s="19">
        <v>350</v>
      </c>
      <c r="U10" s="23">
        <v>28.8216432439024</v>
      </c>
      <c r="V10" s="23">
        <v>24.097453999999999</v>
      </c>
      <c r="W10" s="23">
        <v>24.170908975609802</v>
      </c>
      <c r="X10" s="23">
        <v>24.169508463414601</v>
      </c>
      <c r="Y10" s="23">
        <v>24.219334317073201</v>
      </c>
      <c r="Z10" s="23">
        <v>24.1238325609756</v>
      </c>
      <c r="AA10" s="23">
        <v>5.3974686829268297</v>
      </c>
      <c r="AB10" s="23">
        <v>5.5020794634146304</v>
      </c>
      <c r="AC10" s="23">
        <v>5.7537716097561002</v>
      </c>
      <c r="AD10" s="23">
        <v>5.4640830975609802</v>
      </c>
      <c r="AE10" s="23">
        <v>5.3495836585365799</v>
      </c>
      <c r="AF10" s="3">
        <v>49.770143444444443</v>
      </c>
      <c r="AG10" s="3">
        <v>49.808865901234576</v>
      </c>
      <c r="AH10" s="3">
        <v>49.9286911265432</v>
      </c>
      <c r="AI10" s="3">
        <v>50.030792296296276</v>
      </c>
      <c r="AJ10" s="3">
        <v>50.087558234567894</v>
      </c>
      <c r="AK10" s="3">
        <v>0.81290205555555517</v>
      </c>
      <c r="AL10" s="3">
        <v>1.552444234567901</v>
      </c>
      <c r="AM10" s="3">
        <v>2.5695065277777771</v>
      </c>
      <c r="AN10" s="3">
        <v>1.8587937901234568</v>
      </c>
      <c r="AO10" s="3">
        <v>1.687002567901235</v>
      </c>
      <c r="AP10" s="3">
        <v>29.743880185185169</v>
      </c>
      <c r="AQ10" s="3">
        <v>28.79475125308641</v>
      </c>
      <c r="AR10" s="3">
        <v>28.676207358024698</v>
      </c>
      <c r="AS10" s="3">
        <v>29.32465211111111</v>
      </c>
      <c r="AT10" s="3">
        <v>30.574475432098765</v>
      </c>
      <c r="AU10" s="3">
        <f t="shared" si="5"/>
        <v>15.457954672999112</v>
      </c>
      <c r="AV10" s="3">
        <f t="shared" si="3"/>
        <v>17.095528303992793</v>
      </c>
      <c r="AW10" s="3">
        <f t="shared" si="3"/>
        <v>18.119608817095735</v>
      </c>
      <c r="AX10" s="3">
        <f t="shared" si="3"/>
        <v>17.138026753550111</v>
      </c>
      <c r="AY10" s="3">
        <f t="shared" si="3"/>
        <v>15.884241763191808</v>
      </c>
    </row>
    <row r="11" spans="1:51" x14ac:dyDescent="0.25">
      <c r="A11" s="63">
        <f>'DC-h2-ipb2-28b'!G14</f>
        <v>1.9493366235334431</v>
      </c>
      <c r="B11" s="63">
        <f>'DC-h2-ipb2-28b'!G20</f>
        <v>1.8459125399787606</v>
      </c>
      <c r="C11" s="63">
        <f>'DC-h2-ipb2-28b'!G21</f>
        <v>1.7808576311574169</v>
      </c>
      <c r="D11" s="62">
        <f>'DC-h2-ipb2-28b'!M11*100</f>
        <v>400</v>
      </c>
      <c r="E11" s="63">
        <f>'DC-h2-ipb2-28b'!O11</f>
        <v>0.5497211533591817</v>
      </c>
      <c r="F11" s="64">
        <f>'DC-h2-ipb2-28b'!P11</f>
        <v>-3.8901466027035925E-2</v>
      </c>
      <c r="N11" s="56">
        <v>1</v>
      </c>
      <c r="O11" s="10">
        <f>($E$11*$N11*AA11+$F$11+$U11-V11)/(AA11*$N11)</f>
        <v>1.4146163226159643</v>
      </c>
      <c r="P11" s="10">
        <f t="shared" ref="P11:S11" si="9">($E$11*$N11*AB11+$F$11+$U11-W11)/(AB11*$N11)</f>
        <v>1.377462399907476</v>
      </c>
      <c r="Q11" s="10">
        <f t="shared" si="9"/>
        <v>1.3363140130356239</v>
      </c>
      <c r="R11" s="10">
        <f t="shared" si="9"/>
        <v>1.3726758861911346</v>
      </c>
      <c r="S11" s="10">
        <f t="shared" si="9"/>
        <v>1.411264810539776</v>
      </c>
      <c r="T11" s="19">
        <v>400</v>
      </c>
      <c r="U11" s="23">
        <v>35.253009024390302</v>
      </c>
      <c r="V11" s="23">
        <v>30.467073634146299</v>
      </c>
      <c r="W11" s="23">
        <v>30.631360341463399</v>
      </c>
      <c r="X11" s="23">
        <v>30.6883767804878</v>
      </c>
      <c r="Y11" s="23">
        <v>30.661907219512202</v>
      </c>
      <c r="Z11" s="23">
        <v>30.504182512195101</v>
      </c>
      <c r="AA11" s="23">
        <v>5.4885656585365901</v>
      </c>
      <c r="AB11" s="23">
        <v>5.5364490243902402</v>
      </c>
      <c r="AC11" s="23">
        <v>5.7535874146341497</v>
      </c>
      <c r="AD11" s="23">
        <v>5.5315318780487797</v>
      </c>
      <c r="AE11" s="23">
        <v>5.4668443170731704</v>
      </c>
      <c r="AF11" s="3">
        <v>49.192380203703678</v>
      </c>
      <c r="AG11" s="3">
        <v>49.263853006172845</v>
      </c>
      <c r="AH11" s="3">
        <v>49.396199557275537</v>
      </c>
      <c r="AI11" s="3">
        <v>49.503001290123471</v>
      </c>
      <c r="AJ11" s="3">
        <v>49.570008543209859</v>
      </c>
      <c r="AK11" s="3">
        <v>1.5664391975308645</v>
      </c>
      <c r="AL11" s="3">
        <v>2.1330492901234579</v>
      </c>
      <c r="AM11" s="3">
        <v>2.7472683034055714</v>
      </c>
      <c r="AN11" s="3">
        <v>1.8398997592592592</v>
      </c>
      <c r="AO11" s="3">
        <v>1.3265141049382718</v>
      </c>
      <c r="AP11" s="3">
        <v>30.190679117283967</v>
      </c>
      <c r="AQ11" s="3">
        <v>29.151320672839489</v>
      </c>
      <c r="AR11" s="3">
        <v>28.872263414860665</v>
      </c>
      <c r="AS11" s="3">
        <v>29.217178617283942</v>
      </c>
      <c r="AT11" s="3">
        <v>30.348401333333332</v>
      </c>
      <c r="AU11" s="3">
        <f t="shared" si="5"/>
        <v>15.110903409364607</v>
      </c>
      <c r="AV11" s="3">
        <f t="shared" si="3"/>
        <v>16.751793584869038</v>
      </c>
      <c r="AW11" s="3">
        <f t="shared" si="3"/>
        <v>17.572562397254408</v>
      </c>
      <c r="AX11" s="3">
        <f t="shared" si="3"/>
        <v>16.630988549235191</v>
      </c>
      <c r="AY11" s="3">
        <f t="shared" si="3"/>
        <v>15.107807279840397</v>
      </c>
    </row>
    <row r="12" spans="1:51" x14ac:dyDescent="0.25">
      <c r="A12" s="52"/>
      <c r="B12" s="3"/>
      <c r="C12" s="3"/>
      <c r="D12" s="62">
        <f>'DC-h2-ipb2-28b'!M12*100</f>
        <v>450</v>
      </c>
      <c r="E12" s="63">
        <f>'DC-h2-ipb2-28b'!O12</f>
        <v>0.55583625674547943</v>
      </c>
      <c r="F12" s="64">
        <f>'DC-h2-ipb2-28b'!P12</f>
        <v>-3.7548230207698541E-2</v>
      </c>
      <c r="O12" s="42"/>
      <c r="P12" s="42"/>
      <c r="Q12" s="42"/>
      <c r="R12" s="42"/>
      <c r="S12" s="43"/>
      <c r="T12" s="20"/>
      <c r="U12" s="3"/>
      <c r="V12" s="1" t="s">
        <v>37</v>
      </c>
      <c r="W12" s="3"/>
      <c r="X12" s="3"/>
      <c r="Y12" s="3"/>
      <c r="Z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</row>
    <row r="13" spans="1:51" x14ac:dyDescent="0.25">
      <c r="A13" s="52"/>
      <c r="B13" s="3"/>
      <c r="C13" s="3"/>
      <c r="D13" s="62">
        <f>'DC-h2-ipb2-28b'!M13*100</f>
        <v>500</v>
      </c>
      <c r="E13" s="63">
        <f>'DC-h2-ipb2-28b'!O13</f>
        <v>0.56187166417305323</v>
      </c>
      <c r="F13" s="64">
        <f>'DC-h2-ipb2-28b'!P13</f>
        <v>-3.1819658718579225E-2</v>
      </c>
      <c r="I13" s="24"/>
      <c r="J13" s="24"/>
      <c r="K13" s="24"/>
      <c r="L13" s="24"/>
      <c r="M13" s="24"/>
      <c r="O13" s="9"/>
      <c r="P13" s="24"/>
      <c r="Q13" s="24"/>
      <c r="R13" s="24"/>
      <c r="S13" s="37"/>
      <c r="T13" s="17">
        <f>T6</f>
        <v>150</v>
      </c>
      <c r="V13" s="3">
        <f t="shared" ref="V13:V18" si="10">AA6/(U6-V6)</f>
        <v>1.1876221966418514</v>
      </c>
      <c r="W13" s="3">
        <f t="shared" ref="W13:W18" si="11">AB6/(U6-W6)</f>
        <v>1.2499277908678765</v>
      </c>
      <c r="X13" s="3">
        <f t="shared" ref="X13:X18" si="12">AC6/(U6-X6)</f>
        <v>1.2849982449745585</v>
      </c>
      <c r="Y13" s="3">
        <f t="shared" ref="Y13:Y18" si="13">AD6/(U6-Y6)</f>
        <v>1.2369563592379751</v>
      </c>
      <c r="Z13" s="3">
        <f t="shared" ref="Z13:Z18" si="14">AE6/(U6-Z6)</f>
        <v>1.1377595800362934</v>
      </c>
    </row>
    <row r="14" spans="1:51" x14ac:dyDescent="0.25">
      <c r="A14" s="52"/>
      <c r="B14" s="3"/>
      <c r="C14" s="3"/>
      <c r="D14" s="62">
        <f>'DC-h2-ipb2-28b'!M14*100</f>
        <v>550</v>
      </c>
      <c r="E14" s="63">
        <f>'DC-h2-ipb2-28b'!O14</f>
        <v>0.56284651693600185</v>
      </c>
      <c r="F14" s="64">
        <f>'DC-h2-ipb2-28b'!P14</f>
        <v>-1.8469682140019927E-2</v>
      </c>
      <c r="I14" s="24"/>
      <c r="J14" s="24"/>
      <c r="K14" s="24"/>
      <c r="L14" s="24"/>
      <c r="M14" s="24"/>
      <c r="O14" s="9"/>
      <c r="P14" s="24"/>
      <c r="Q14" s="24"/>
      <c r="R14" s="24"/>
      <c r="S14" s="37"/>
      <c r="T14" s="17">
        <f t="shared" ref="T14:T18" si="15">T7</f>
        <v>200</v>
      </c>
      <c r="U14" s="2"/>
      <c r="V14" s="3">
        <f t="shared" si="10"/>
        <v>1.1387211733760687</v>
      </c>
      <c r="W14" s="3">
        <f t="shared" si="11"/>
        <v>1.1636821553245962</v>
      </c>
      <c r="X14" s="3">
        <f t="shared" si="12"/>
        <v>1.2808959332124545</v>
      </c>
      <c r="Y14" s="3">
        <f t="shared" si="13"/>
        <v>1.1895097920318058</v>
      </c>
      <c r="Z14" s="3">
        <f t="shared" si="14"/>
        <v>1.1312529804215656</v>
      </c>
    </row>
    <row r="15" spans="1:51" s="24" customFormat="1" x14ac:dyDescent="0.25">
      <c r="A15" s="63">
        <f>'DC-h2-ipb2-28b'!G19</f>
        <v>1.710179393063606</v>
      </c>
      <c r="B15" s="63">
        <f>'DC-h2-ipb2-28b'!G20</f>
        <v>1.8459125399787606</v>
      </c>
      <c r="C15" s="63">
        <f>'DC-h2-ipb2-28b'!G21</f>
        <v>1.7808576311574169</v>
      </c>
      <c r="D15" s="62">
        <f>'DC-h2-ipb2-28b'!M15*100</f>
        <v>600</v>
      </c>
      <c r="E15" s="63">
        <f>'DC-h2-ipb2-28b'!O15</f>
        <v>0.55793113930373617</v>
      </c>
      <c r="F15" s="64">
        <f>'DC-h2-ipb2-28b'!P15</f>
        <v>3.0409143457279519E-3</v>
      </c>
      <c r="H15" s="7"/>
      <c r="I15" s="7"/>
      <c r="J15" s="7"/>
      <c r="K15" s="7"/>
      <c r="L15" s="7"/>
      <c r="M15" s="7"/>
      <c r="N15" s="14"/>
      <c r="O15" s="9"/>
      <c r="S15" s="37"/>
      <c r="T15" s="17">
        <f t="shared" si="15"/>
        <v>250</v>
      </c>
      <c r="U15" s="3"/>
      <c r="V15" s="3">
        <f t="shared" si="10"/>
        <v>1.0835284667711453</v>
      </c>
      <c r="W15" s="3">
        <f t="shared" si="11"/>
        <v>1.13182194136493</v>
      </c>
      <c r="X15" s="3">
        <f t="shared" si="12"/>
        <v>1.1483142270016242</v>
      </c>
      <c r="Y15" s="3">
        <f t="shared" si="13"/>
        <v>1.1305825539544898</v>
      </c>
      <c r="Z15" s="3">
        <f t="shared" si="14"/>
        <v>1.0773484764903378</v>
      </c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1"/>
      <c r="AV15" s="1"/>
      <c r="AW15" s="1"/>
      <c r="AX15" s="1"/>
      <c r="AY15" s="1"/>
    </row>
    <row r="16" spans="1:51" s="24" customFormat="1" ht="15" customHeight="1" x14ac:dyDescent="0.25">
      <c r="A16" s="52"/>
      <c r="B16" s="3"/>
      <c r="C16" s="3"/>
      <c r="D16" s="8"/>
      <c r="E16" s="35"/>
      <c r="F16" s="36"/>
      <c r="H16" s="7"/>
      <c r="I16" s="7"/>
      <c r="J16" s="7"/>
      <c r="K16" s="7"/>
      <c r="L16" s="7"/>
      <c r="M16" s="7"/>
      <c r="N16" s="14"/>
      <c r="O16" s="9"/>
      <c r="S16" s="37"/>
      <c r="T16" s="17">
        <f t="shared" si="15"/>
        <v>300</v>
      </c>
      <c r="U16" s="3"/>
      <c r="V16" s="3">
        <f t="shared" si="10"/>
        <v>1.1242264282101837</v>
      </c>
      <c r="W16" s="3">
        <f t="shared" si="11"/>
        <v>1.1687441093278026</v>
      </c>
      <c r="X16" s="3">
        <f t="shared" si="12"/>
        <v>1.1789169094606486</v>
      </c>
      <c r="Y16" s="3">
        <f t="shared" si="13"/>
        <v>1.1746979301163982</v>
      </c>
      <c r="Z16" s="3">
        <f t="shared" si="14"/>
        <v>1.1256644725334306</v>
      </c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1"/>
      <c r="AV16" s="1"/>
      <c r="AW16" s="1"/>
      <c r="AX16" s="1"/>
      <c r="AY16" s="1"/>
    </row>
    <row r="17" spans="1:51" s="24" customFormat="1" x14ac:dyDescent="0.25">
      <c r="D17" s="8"/>
      <c r="E17" s="35"/>
      <c r="F17" s="36"/>
      <c r="H17" s="7"/>
      <c r="I17" s="7"/>
      <c r="J17" s="7"/>
      <c r="K17" s="7"/>
      <c r="L17" s="7"/>
      <c r="M17" s="7"/>
      <c r="N17" s="14"/>
      <c r="O17" s="9"/>
      <c r="S17" s="37"/>
      <c r="T17" s="17">
        <f t="shared" si="15"/>
        <v>350</v>
      </c>
      <c r="U17" s="3"/>
      <c r="V17" s="3">
        <f t="shared" si="10"/>
        <v>1.142517457337985</v>
      </c>
      <c r="W17" s="3">
        <f t="shared" si="11"/>
        <v>1.1830560823322598</v>
      </c>
      <c r="X17" s="3">
        <f t="shared" si="12"/>
        <v>1.2368024318402893</v>
      </c>
      <c r="Y17" s="3">
        <f t="shared" si="13"/>
        <v>1.1872482235401587</v>
      </c>
      <c r="Z17" s="3">
        <f t="shared" si="14"/>
        <v>1.1387397278435487</v>
      </c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1"/>
      <c r="AV17" s="1"/>
      <c r="AW17" s="1"/>
      <c r="AX17" s="1"/>
      <c r="AY17" s="1"/>
    </row>
    <row r="18" spans="1:51" s="24" customFormat="1" ht="15" customHeight="1" x14ac:dyDescent="0.25">
      <c r="A18" s="121" t="s">
        <v>14</v>
      </c>
      <c r="B18" s="121"/>
      <c r="C18" s="121"/>
      <c r="D18" s="121"/>
      <c r="E18" s="121"/>
      <c r="F18" s="122"/>
      <c r="H18" s="7"/>
      <c r="I18" s="7"/>
      <c r="J18" s="7"/>
      <c r="K18" s="7"/>
      <c r="L18" s="7"/>
      <c r="M18" s="7"/>
      <c r="N18" s="14"/>
      <c r="O18" s="9"/>
      <c r="S18" s="37"/>
      <c r="T18" s="17">
        <f t="shared" si="15"/>
        <v>400</v>
      </c>
      <c r="U18" s="3"/>
      <c r="V18" s="3">
        <f t="shared" si="10"/>
        <v>1.1468114821869262</v>
      </c>
      <c r="W18" s="3">
        <f t="shared" si="11"/>
        <v>1.19793809616961</v>
      </c>
      <c r="X18" s="3">
        <f t="shared" si="12"/>
        <v>1.260471185235102</v>
      </c>
      <c r="Y18" s="3">
        <f t="shared" si="13"/>
        <v>1.2048375560244518</v>
      </c>
      <c r="Z18" s="3">
        <f t="shared" si="14"/>
        <v>1.151198996854079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1"/>
      <c r="AV18" s="1"/>
      <c r="AW18" s="1"/>
      <c r="AX18" s="1"/>
      <c r="AY18" s="1"/>
    </row>
    <row r="19" spans="1:51" s="24" customFormat="1" ht="15" customHeight="1" x14ac:dyDescent="0.25">
      <c r="A19" s="121"/>
      <c r="B19" s="121"/>
      <c r="C19" s="121"/>
      <c r="D19" s="121"/>
      <c r="E19" s="121"/>
      <c r="F19" s="122"/>
      <c r="H19" s="7"/>
      <c r="I19" s="7"/>
      <c r="J19" s="7"/>
      <c r="K19" s="7"/>
      <c r="L19" s="7"/>
      <c r="M19" s="7"/>
      <c r="N19" s="14"/>
      <c r="O19" s="9"/>
      <c r="S19" s="9"/>
      <c r="T19" s="18" t="s">
        <v>54</v>
      </c>
      <c r="U19" s="3"/>
      <c r="V19" s="3"/>
      <c r="W19" s="3"/>
      <c r="X19" s="3"/>
      <c r="Y19" s="3"/>
      <c r="Z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1"/>
      <c r="AV19" s="1"/>
      <c r="AW19" s="1"/>
      <c r="AX19" s="1"/>
      <c r="AY19" s="1"/>
    </row>
    <row r="20" spans="1:51" s="24" customFormat="1" ht="15" customHeight="1" x14ac:dyDescent="0.25">
      <c r="A20" s="121"/>
      <c r="B20" s="121"/>
      <c r="C20" s="121"/>
      <c r="D20" s="121"/>
      <c r="E20" s="121"/>
      <c r="F20" s="122"/>
      <c r="H20" s="7"/>
      <c r="I20" s="7"/>
      <c r="J20" s="7"/>
      <c r="K20" s="7"/>
      <c r="L20" s="7"/>
      <c r="M20" s="7"/>
      <c r="N20" s="14"/>
      <c r="O20" s="9"/>
      <c r="S20" s="9"/>
      <c r="T20" s="19"/>
      <c r="U20" s="3"/>
      <c r="V20" s="3"/>
      <c r="W20" s="3"/>
      <c r="X20" s="3"/>
      <c r="Y20" s="3"/>
      <c r="Z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1"/>
      <c r="AV20" s="1"/>
      <c r="AW20" s="1"/>
      <c r="AX20" s="1"/>
      <c r="AY20" s="1"/>
    </row>
    <row r="21" spans="1:51" ht="15" customHeight="1" x14ac:dyDescent="0.25">
      <c r="A21" s="51" t="s">
        <v>15</v>
      </c>
      <c r="D21" s="9">
        <v>300</v>
      </c>
      <c r="E21" s="9">
        <v>150</v>
      </c>
      <c r="F21" s="37">
        <v>100</v>
      </c>
      <c r="T21" s="18" t="s">
        <v>21</v>
      </c>
      <c r="U21" s="2" t="s">
        <v>47</v>
      </c>
    </row>
    <row r="22" spans="1:51" ht="15" customHeight="1" x14ac:dyDescent="0.25">
      <c r="A22" s="51" t="s">
        <v>4</v>
      </c>
      <c r="D22" s="38">
        <v>50</v>
      </c>
      <c r="E22" s="38">
        <v>50</v>
      </c>
      <c r="F22" s="39">
        <v>50</v>
      </c>
      <c r="N22" s="56">
        <v>1</v>
      </c>
      <c r="O22" s="10">
        <f>($E$3*$N22*AA22+$F$3+$U22-V22)/(AA22*$N22)</f>
        <v>0.91711395981876498</v>
      </c>
      <c r="P22" s="10">
        <f t="shared" ref="P22" si="16">($E$3*$N22*AB22+$F$3+$U22-W22)/(AB22*$N22)</f>
        <v>0.90014322103979161</v>
      </c>
      <c r="Q22" s="10">
        <f t="shared" ref="Q22" si="17">($E$3*$N22*AC22+$F$3+$U22-X22)/(AC22*$N22)</f>
        <v>0.87152283568831179</v>
      </c>
      <c r="R22" s="10">
        <f t="shared" ref="R22" si="18">($E$3*$N22*AD22+$F$3+$U22-Y22)/(AD22*$N22)</f>
        <v>0.89385605434318716</v>
      </c>
      <c r="S22" s="10">
        <f t="shared" ref="S22" si="19">($E$3*$N22*AE22+$F$3+$U22-Z22)/(AE22*$N22)</f>
        <v>0.9291076256200913</v>
      </c>
      <c r="T22" s="19">
        <v>150</v>
      </c>
      <c r="U22" s="77">
        <v>8.7650471951219497</v>
      </c>
      <c r="V22" s="77">
        <v>6.7695235121951196</v>
      </c>
      <c r="W22" s="77">
        <v>6.7368900975609796</v>
      </c>
      <c r="X22" s="77">
        <v>6.6966856097561003</v>
      </c>
      <c r="Y22" s="77">
        <v>6.7843698292682904</v>
      </c>
      <c r="Z22" s="77">
        <v>6.7638700975609796</v>
      </c>
      <c r="AA22" s="94">
        <v>4.1361880731707297</v>
      </c>
      <c r="AB22" s="94">
        <v>4.3474236341463399</v>
      </c>
      <c r="AC22" s="94">
        <v>4.7067426341463401</v>
      </c>
      <c r="AD22" s="94">
        <v>4.3054952439024401</v>
      </c>
      <c r="AE22" s="94">
        <v>4.0509642682926801</v>
      </c>
      <c r="AF22" s="77">
        <v>49.5988316829268</v>
      </c>
      <c r="AG22" s="77">
        <v>49.245792170731697</v>
      </c>
      <c r="AH22" s="77">
        <v>49.3649740731707</v>
      </c>
      <c r="AI22" s="77">
        <v>49.4118987560976</v>
      </c>
      <c r="AJ22" s="77">
        <v>49.477422243902502</v>
      </c>
      <c r="AK22" s="95">
        <v>1.9384347160493813</v>
      </c>
      <c r="AL22" s="95">
        <v>2.3809066543209871</v>
      </c>
      <c r="AM22" s="95">
        <v>3.139758629629628</v>
      </c>
      <c r="AN22" s="95">
        <v>2.4788161296296303</v>
      </c>
      <c r="AO22" s="95">
        <v>1.9582383086419748</v>
      </c>
      <c r="AP22" s="96">
        <v>33.278816123456807</v>
      </c>
      <c r="AQ22" s="96">
        <v>32.314171518518513</v>
      </c>
      <c r="AR22" s="96">
        <v>31.847067506172856</v>
      </c>
      <c r="AS22" s="96">
        <v>32.465383524691347</v>
      </c>
      <c r="AT22" s="96">
        <v>33.845613388888893</v>
      </c>
      <c r="AU22" s="3">
        <f>AF22-AA22-(1+B46)*AP22+(1+$B$31)*AK22</f>
        <v>14.161030896669633</v>
      </c>
      <c r="AV22" s="3">
        <f t="shared" ref="AV22:AV27" si="20">AG22-AB22-(1+C46)*AQ22+(1+$B$31)*AL22</f>
        <v>15.012721805474252</v>
      </c>
      <c r="AW22" s="3">
        <f t="shared" ref="AW22:AW27" si="21">AH22-AC22-(1+D46)*AR22+(1+$B$31)*AM22</f>
        <v>16.013717735073726</v>
      </c>
      <c r="AX22" s="3">
        <f t="shared" ref="AX22:AX27" si="22">AI22-AD22-(1+E46)*AS22+(1+$B$31)*AN22</f>
        <v>15.169412439726033</v>
      </c>
      <c r="AY22" s="3">
        <f t="shared" ref="AY22:AY27" si="23">AJ22-AE22-(1+F46)*AT22+(1+$B$31)*AO22</f>
        <v>13.578247661535743</v>
      </c>
    </row>
    <row r="23" spans="1:51" ht="15" customHeight="1" x14ac:dyDescent="0.25">
      <c r="A23" s="51" t="s">
        <v>7</v>
      </c>
      <c r="D23" s="38">
        <v>47.74</v>
      </c>
      <c r="E23" s="38">
        <v>47.67</v>
      </c>
      <c r="F23" s="39">
        <v>47.55</v>
      </c>
      <c r="N23" s="56">
        <v>1</v>
      </c>
      <c r="O23" s="10">
        <f>($E$4*$N23*AA23+$F$4+$U23-V23)/(AA23*$N23)</f>
        <v>0.97519846489356621</v>
      </c>
      <c r="P23" s="10">
        <f t="shared" ref="P23:S23" si="24">($E$4*$N23*AB23+$F$4+$U23-W23)/(AB23*$N23)</f>
        <v>0.95642440378432725</v>
      </c>
      <c r="Q23" s="10">
        <f t="shared" si="24"/>
        <v>0.93446375888990207</v>
      </c>
      <c r="R23" s="10">
        <f t="shared" si="24"/>
        <v>0.95531132298910515</v>
      </c>
      <c r="S23" s="10">
        <f t="shared" si="24"/>
        <v>0.98503984428128577</v>
      </c>
      <c r="T23" s="19">
        <v>200</v>
      </c>
      <c r="U23" s="77">
        <v>13.0889888780488</v>
      </c>
      <c r="V23" s="77">
        <v>10.9282766829268</v>
      </c>
      <c r="W23" s="77">
        <v>10.8901508780488</v>
      </c>
      <c r="X23" s="77">
        <v>10.8027586585366</v>
      </c>
      <c r="Y23" s="77">
        <v>10.911961097561001</v>
      </c>
      <c r="Z23" s="77">
        <v>10.931407439024399</v>
      </c>
      <c r="AA23" s="94">
        <v>4.2207100243902396</v>
      </c>
      <c r="AB23" s="94">
        <v>4.4534984146341499</v>
      </c>
      <c r="AC23" s="94">
        <v>4.8375487804878103</v>
      </c>
      <c r="AD23" s="94">
        <v>4.4199972195121902</v>
      </c>
      <c r="AE23" s="94">
        <v>4.1368712195121997</v>
      </c>
      <c r="AF23" s="77">
        <v>50.416209878048797</v>
      </c>
      <c r="AG23" s="77">
        <v>50.4120605365854</v>
      </c>
      <c r="AH23" s="77">
        <v>50.488798926829297</v>
      </c>
      <c r="AI23" s="77">
        <v>50.5162065853659</v>
      </c>
      <c r="AJ23" s="77">
        <v>50.546852829268303</v>
      </c>
      <c r="AK23" s="95">
        <v>1.483729592592592</v>
      </c>
      <c r="AL23" s="95">
        <v>1.8733846049382721</v>
      </c>
      <c r="AM23" s="95">
        <v>2.6239816068111446</v>
      </c>
      <c r="AN23" s="95">
        <v>1.9813636975308639</v>
      </c>
      <c r="AO23" s="95">
        <v>1.5766086296296298</v>
      </c>
      <c r="AP23" s="96">
        <v>32.990227771604964</v>
      </c>
      <c r="AQ23" s="96">
        <v>31.935279685185176</v>
      </c>
      <c r="AR23" s="96">
        <v>31.557925591331315</v>
      </c>
      <c r="AS23" s="96">
        <v>32.029924067901227</v>
      </c>
      <c r="AT23" s="96">
        <v>33.534486962962937</v>
      </c>
      <c r="AU23" s="3">
        <f t="shared" ref="AU23:AU27" si="25">AF23-AA23-(1+B47)*AP23+(1+$B$31)*AK23</f>
        <v>14.71867626649804</v>
      </c>
      <c r="AV23" s="3">
        <f t="shared" si="20"/>
        <v>15.934134733803115</v>
      </c>
      <c r="AW23" s="3">
        <f t="shared" si="21"/>
        <v>16.769785793957542</v>
      </c>
      <c r="AX23" s="3">
        <f t="shared" si="22"/>
        <v>16.087276269433964</v>
      </c>
      <c r="AY23" s="3">
        <f t="shared" si="23"/>
        <v>14.483635449015386</v>
      </c>
    </row>
    <row r="24" spans="1:51" s="24" customFormat="1" ht="15" customHeight="1" x14ac:dyDescent="0.25">
      <c r="A24" s="51" t="s">
        <v>9</v>
      </c>
      <c r="D24" s="38">
        <v>34.770000000000003</v>
      </c>
      <c r="E24" s="38">
        <v>34.159999999999997</v>
      </c>
      <c r="F24" s="39">
        <v>33.159999999999997</v>
      </c>
      <c r="H24" s="7"/>
      <c r="I24" s="7"/>
      <c r="J24" s="7"/>
      <c r="K24" s="7"/>
      <c r="L24" s="7"/>
      <c r="M24" s="7"/>
      <c r="N24" s="56">
        <v>1</v>
      </c>
      <c r="O24" s="10">
        <f>($E$5*$N24*AA24+$F$5+$U24-V24)/(AA24*$N24)</f>
        <v>1.0366320365475259</v>
      </c>
      <c r="P24" s="10">
        <f t="shared" ref="P24:S24" si="26">($E$5*$N24*AB24+$F$5+$U24-W24)/(AB24*$N24)</f>
        <v>1.0208695361655888</v>
      </c>
      <c r="Q24" s="10">
        <f t="shared" si="26"/>
        <v>1.0073456497641986</v>
      </c>
      <c r="R24" s="10">
        <f t="shared" si="26"/>
        <v>1.0228145110033988</v>
      </c>
      <c r="S24" s="10">
        <f t="shared" si="26"/>
        <v>1.0443462824081187</v>
      </c>
      <c r="T24" s="19">
        <v>250</v>
      </c>
      <c r="U24" s="77">
        <v>17.898304390243901</v>
      </c>
      <c r="V24" s="77">
        <v>15.470228097561</v>
      </c>
      <c r="W24" s="77">
        <v>15.3598026829268</v>
      </c>
      <c r="X24" s="77">
        <v>15.204070804878</v>
      </c>
      <c r="Y24" s="77">
        <v>15.3599768536585</v>
      </c>
      <c r="Z24" s="77">
        <v>15.464871243902399</v>
      </c>
      <c r="AA24" s="94">
        <v>4.3989898536585397</v>
      </c>
      <c r="AB24" s="94">
        <v>4.73202246341463</v>
      </c>
      <c r="AC24" s="94">
        <v>5.1495511463414596</v>
      </c>
      <c r="AD24" s="94">
        <v>4.7147114146341504</v>
      </c>
      <c r="AE24" s="94">
        <v>4.3482527560975601</v>
      </c>
      <c r="AF24" s="77">
        <v>50.049502829268299</v>
      </c>
      <c r="AG24" s="77">
        <v>50.094397414634102</v>
      </c>
      <c r="AH24" s="77">
        <v>50.152286317073198</v>
      </c>
      <c r="AI24" s="77">
        <v>50.191392243902399</v>
      </c>
      <c r="AJ24" s="77">
        <v>50.213489707317102</v>
      </c>
      <c r="AK24" s="95">
        <v>1.3774750802469138</v>
      </c>
      <c r="AL24" s="95">
        <v>1.8163870987654327</v>
      </c>
      <c r="AM24" s="95">
        <v>2.5167773858024693</v>
      </c>
      <c r="AN24" s="95">
        <v>1.848771901234568</v>
      </c>
      <c r="AO24" s="95">
        <v>1.405627037037037</v>
      </c>
      <c r="AP24" s="96">
        <v>32.793896827160516</v>
      </c>
      <c r="AQ24" s="96">
        <v>31.511236370370355</v>
      </c>
      <c r="AR24" s="96">
        <v>31.124424959876549</v>
      </c>
      <c r="AS24" s="96">
        <v>31.740790703703691</v>
      </c>
      <c r="AT24" s="96">
        <v>33.250925080246908</v>
      </c>
      <c r="AU24" s="3">
        <f t="shared" si="25"/>
        <v>14.261640730301092</v>
      </c>
      <c r="AV24" s="3">
        <f t="shared" si="20"/>
        <v>15.703853421589859</v>
      </c>
      <c r="AW24" s="3">
        <f t="shared" si="21"/>
        <v>16.445423144373709</v>
      </c>
      <c r="AX24" s="3">
        <f t="shared" si="22"/>
        <v>15.621637464823815</v>
      </c>
      <c r="AY24" s="3">
        <f t="shared" si="23"/>
        <v>14.048051448750414</v>
      </c>
    </row>
    <row r="25" spans="1:51" s="24" customFormat="1" x14ac:dyDescent="0.25">
      <c r="A25" s="51" t="s">
        <v>8</v>
      </c>
      <c r="D25" s="38">
        <v>6.98</v>
      </c>
      <c r="E25" s="38">
        <v>7.41</v>
      </c>
      <c r="F25" s="39">
        <v>7.64</v>
      </c>
      <c r="H25" s="7"/>
      <c r="I25" s="7"/>
      <c r="J25" s="7"/>
      <c r="K25" s="7"/>
      <c r="L25" s="7"/>
      <c r="M25" s="7"/>
      <c r="N25" s="56">
        <v>1</v>
      </c>
      <c r="O25" s="10">
        <f>($E$7*$N25*AA25+$F$7+$U25-V25)/(AA25*$N25)</f>
        <v>1.1131415724958751</v>
      </c>
      <c r="P25" s="10">
        <f t="shared" ref="P25:S25" si="27">($E$7*$N25*AB25+$F$7+$U25-W25)/(AB25*$N25)</f>
        <v>1.1177293165305648</v>
      </c>
      <c r="Q25" s="10">
        <f t="shared" si="27"/>
        <v>1.1086764565831657</v>
      </c>
      <c r="R25" s="10">
        <f t="shared" si="27"/>
        <v>1.1228945947419018</v>
      </c>
      <c r="S25" s="10">
        <f t="shared" si="27"/>
        <v>1.1253142483610716</v>
      </c>
      <c r="T25" s="19">
        <v>300</v>
      </c>
      <c r="U25" s="77">
        <v>23.315927804878001</v>
      </c>
      <c r="V25" s="77">
        <v>20.385650390243899</v>
      </c>
      <c r="W25" s="77">
        <v>20.075419365853701</v>
      </c>
      <c r="X25" s="77">
        <v>19.748561097561002</v>
      </c>
      <c r="Y25" s="77">
        <v>20.048470707317101</v>
      </c>
      <c r="Z25" s="77">
        <v>20.352165365853701</v>
      </c>
      <c r="AA25" s="92">
        <v>4.7771441707317104</v>
      </c>
      <c r="AB25" s="92">
        <v>5.2444260731707297</v>
      </c>
      <c r="AC25" s="92">
        <v>5.8601588536585396</v>
      </c>
      <c r="AD25" s="92">
        <v>5.2442006341463401</v>
      </c>
      <c r="AE25" s="92">
        <v>4.7376532195121897</v>
      </c>
      <c r="AF25" s="77">
        <v>49.5653023902439</v>
      </c>
      <c r="AG25" s="77">
        <v>49.612255317073199</v>
      </c>
      <c r="AH25" s="77">
        <v>49.718596146341497</v>
      </c>
      <c r="AI25" s="77">
        <v>49.763994097561003</v>
      </c>
      <c r="AJ25" s="77">
        <v>49.786583146341499</v>
      </c>
      <c r="AK25" s="95">
        <v>1.3195330617283949</v>
      </c>
      <c r="AL25" s="95">
        <v>1.9094586913580247</v>
      </c>
      <c r="AM25" s="95">
        <v>2.9377664043209872</v>
      </c>
      <c r="AN25" s="95">
        <v>2.68420201851852</v>
      </c>
      <c r="AO25" s="95">
        <v>2.4232163148148138</v>
      </c>
      <c r="AP25" s="96">
        <v>32.478417506172839</v>
      </c>
      <c r="AQ25" s="96">
        <v>31.058172666666671</v>
      </c>
      <c r="AR25" s="96">
        <v>30.755772694444438</v>
      </c>
      <c r="AS25" s="96">
        <v>31.61016574691358</v>
      </c>
      <c r="AT25" s="96">
        <v>33.511662024691354</v>
      </c>
      <c r="AU25" s="3">
        <f t="shared" si="25"/>
        <v>13.655664436302315</v>
      </c>
      <c r="AV25" s="3">
        <f t="shared" si="20"/>
        <v>15.257304442420985</v>
      </c>
      <c r="AW25" s="3">
        <f t="shared" si="21"/>
        <v>16.099186330645928</v>
      </c>
      <c r="AX25" s="3">
        <f t="shared" si="22"/>
        <v>15.647513775389974</v>
      </c>
      <c r="AY25" s="3">
        <f t="shared" si="23"/>
        <v>14.008948543249065</v>
      </c>
    </row>
    <row r="26" spans="1:51" s="24" customFormat="1" x14ac:dyDescent="0.25">
      <c r="A26" s="51" t="s">
        <v>16</v>
      </c>
      <c r="D26" s="10">
        <f>1-(D23-D24-D25)/D23</f>
        <v>0.87452869710934233</v>
      </c>
      <c r="E26" s="10">
        <f>1-(E23-E24-E25)/E23</f>
        <v>0.8720369204950702</v>
      </c>
      <c r="F26" s="40">
        <f>1-(F23-F24-F25)/F23</f>
        <v>0.85804416403785488</v>
      </c>
      <c r="H26" s="7"/>
      <c r="I26" s="7"/>
      <c r="J26" s="7"/>
      <c r="K26" s="7"/>
      <c r="L26" s="7"/>
      <c r="M26" s="7"/>
      <c r="N26" s="56">
        <v>1</v>
      </c>
      <c r="O26" s="10">
        <f>($E$9*$N26*AA26+$F$9+$U26-V26)/(AA26*$N26)</f>
        <v>1.1854885549781362</v>
      </c>
      <c r="P26" s="10">
        <f t="shared" ref="P26:S26" si="28">($E$9*$N26*AB26+$F$9+$U26-W26)/(AB26*$N26)</f>
        <v>1.1366001477595762</v>
      </c>
      <c r="Q26" s="10">
        <f t="shared" si="28"/>
        <v>1.1218086169840809</v>
      </c>
      <c r="R26" s="10">
        <f t="shared" si="28"/>
        <v>1.142135641818163</v>
      </c>
      <c r="S26" s="10">
        <f t="shared" si="28"/>
        <v>1.1620248410526652</v>
      </c>
      <c r="T26" s="19">
        <v>350</v>
      </c>
      <c r="U26" s="77">
        <v>29.1666845609756</v>
      </c>
      <c r="V26" s="77">
        <v>26.0947407804878</v>
      </c>
      <c r="W26" s="77">
        <v>25.964147560975601</v>
      </c>
      <c r="X26" s="77">
        <v>25.739586731707298</v>
      </c>
      <c r="Y26" s="77">
        <v>25.946914292682902</v>
      </c>
      <c r="Z26" s="77">
        <v>26.084170219512199</v>
      </c>
      <c r="AA26" s="94">
        <v>4.6365968536585402</v>
      </c>
      <c r="AB26" s="94">
        <v>5.2241946097560996</v>
      </c>
      <c r="AC26" s="94">
        <v>5.7329977560975598</v>
      </c>
      <c r="AD26" s="94">
        <v>5.2051493902438999</v>
      </c>
      <c r="AE26" s="94">
        <v>4.8250316585365898</v>
      </c>
      <c r="AF26" s="77">
        <v>50.5884525853659</v>
      </c>
      <c r="AG26" s="77">
        <v>50.528650121951202</v>
      </c>
      <c r="AH26" s="77">
        <v>49.692455878048797</v>
      </c>
      <c r="AI26" s="77">
        <v>49.302900000000001</v>
      </c>
      <c r="AJ26" s="77">
        <v>49.303639975609798</v>
      </c>
      <c r="AK26" s="95">
        <v>2.944861080246914</v>
      </c>
      <c r="AL26" s="95">
        <v>3.4128761481481473</v>
      </c>
      <c r="AM26" s="95">
        <v>3.8073074475308619</v>
      </c>
      <c r="AN26" s="95">
        <v>2.5826637530864196</v>
      </c>
      <c r="AO26" s="95">
        <v>2.2526746666666657</v>
      </c>
      <c r="AP26" s="96">
        <v>34.310607135802471</v>
      </c>
      <c r="AQ26" s="96">
        <v>32.865580314814814</v>
      </c>
      <c r="AR26" s="96">
        <v>32.194925663580243</v>
      </c>
      <c r="AS26" s="96">
        <v>32.406108851851847</v>
      </c>
      <c r="AT26" s="96">
        <v>34.013159197530882</v>
      </c>
      <c r="AU26" s="3">
        <f t="shared" si="25"/>
        <v>14.645006897756744</v>
      </c>
      <c r="AV26" s="3">
        <f t="shared" si="20"/>
        <v>15.920008868491401</v>
      </c>
      <c r="AW26" s="3">
        <f t="shared" si="21"/>
        <v>15.647986054852472</v>
      </c>
      <c r="AX26" s="3">
        <f t="shared" si="22"/>
        <v>14.325958786052405</v>
      </c>
      <c r="AY26" s="3">
        <f t="shared" si="23"/>
        <v>12.763177279542326</v>
      </c>
    </row>
    <row r="27" spans="1:51" s="24" customFormat="1" x14ac:dyDescent="0.25">
      <c r="A27" s="51" t="s">
        <v>6</v>
      </c>
      <c r="D27" s="10">
        <f>D23/(D24+D25)</f>
        <v>1.1434730538922155</v>
      </c>
      <c r="E27" s="10">
        <f>E23/(E24+E25)</f>
        <v>1.1467404378157326</v>
      </c>
      <c r="F27" s="40">
        <f>F23/(F24+F25)</f>
        <v>1.1654411764705883</v>
      </c>
      <c r="H27" s="7"/>
      <c r="I27" s="7"/>
      <c r="J27" s="7"/>
      <c r="K27" s="7"/>
      <c r="L27" s="7"/>
      <c r="M27" s="7"/>
      <c r="N27" s="56">
        <v>1</v>
      </c>
      <c r="O27" s="10">
        <f>($E$11*$N27*AA27+$F$11+$U27-V27)/(AA27*$N27)</f>
        <v>1.1846097788931809</v>
      </c>
      <c r="P27" s="10">
        <f t="shared" ref="P27:S27" si="29">($E$11*$N27*AB27+$F$11+$U27-W27)/(AB27*$N27)</f>
        <v>1.1420260922896226</v>
      </c>
      <c r="Q27" s="10">
        <f t="shared" si="29"/>
        <v>1.1126835532482648</v>
      </c>
      <c r="R27" s="10">
        <f t="shared" si="29"/>
        <v>1.1410682503692151</v>
      </c>
      <c r="S27" s="10">
        <f t="shared" si="29"/>
        <v>1.2059472274895684</v>
      </c>
      <c r="T27" s="19">
        <v>400</v>
      </c>
      <c r="U27" s="77">
        <v>35.700520634146301</v>
      </c>
      <c r="V27" s="77">
        <v>32.610770707317101</v>
      </c>
      <c r="W27" s="77">
        <v>32.620729512195098</v>
      </c>
      <c r="X27" s="77">
        <v>32.567297902439002</v>
      </c>
      <c r="Y27" s="77">
        <v>32.630538804878</v>
      </c>
      <c r="Z27" s="77">
        <v>32.606374024390199</v>
      </c>
      <c r="AA27" s="94">
        <v>4.8053285853658503</v>
      </c>
      <c r="AB27" s="94">
        <v>5.1339934146341504</v>
      </c>
      <c r="AC27" s="94">
        <v>5.4964972195122002</v>
      </c>
      <c r="AD27" s="94">
        <v>5.1257212195121999</v>
      </c>
      <c r="AE27" s="94">
        <v>4.6557813902438996</v>
      </c>
      <c r="AF27" s="77">
        <v>50.275290341463403</v>
      </c>
      <c r="AG27" s="77">
        <v>50.314520560975602</v>
      </c>
      <c r="AH27" s="77">
        <v>50.387774731707303</v>
      </c>
      <c r="AI27" s="77">
        <v>50.414800390243897</v>
      </c>
      <c r="AJ27" s="77">
        <v>50.4406373414634</v>
      </c>
      <c r="AK27" s="95">
        <v>1.5272565802469136</v>
      </c>
      <c r="AL27" s="95">
        <v>1.951707771604938</v>
      </c>
      <c r="AM27" s="95">
        <v>2.4701872345679012</v>
      </c>
      <c r="AN27" s="95">
        <v>1.7102489197530859</v>
      </c>
      <c r="AO27" s="95">
        <v>1.285736833333333</v>
      </c>
      <c r="AP27" s="96">
        <v>33.203267888888874</v>
      </c>
      <c r="AQ27" s="96">
        <v>31.948359808641975</v>
      </c>
      <c r="AR27" s="96">
        <v>31.364737861111099</v>
      </c>
      <c r="AS27" s="96">
        <v>31.947554561728388</v>
      </c>
      <c r="AT27" s="96">
        <v>33.422970740740723</v>
      </c>
      <c r="AU27" s="3">
        <f t="shared" si="25"/>
        <v>13.824495579060532</v>
      </c>
      <c r="AV27" s="3">
        <f t="shared" si="20"/>
        <v>15.222909264736517</v>
      </c>
      <c r="AW27" s="3">
        <f t="shared" si="21"/>
        <v>16.046130630343264</v>
      </c>
      <c r="AX27" s="3">
        <f t="shared" si="22"/>
        <v>15.085978507151456</v>
      </c>
      <c r="AY27" s="3">
        <f t="shared" si="23"/>
        <v>13.673336780478774</v>
      </c>
    </row>
    <row r="28" spans="1:51" s="24" customFormat="1" x14ac:dyDescent="0.25">
      <c r="D28" s="9"/>
      <c r="E28" s="9"/>
      <c r="F28" s="37"/>
      <c r="H28" s="7"/>
      <c r="I28" s="7"/>
      <c r="J28" s="7"/>
      <c r="K28" s="7"/>
      <c r="L28" s="7"/>
      <c r="M28" s="7"/>
      <c r="N28" s="14"/>
      <c r="O28" s="9"/>
      <c r="S28" s="9"/>
      <c r="T28" s="18" t="s">
        <v>48</v>
      </c>
      <c r="U28" s="2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s="24" customFormat="1" x14ac:dyDescent="0.25">
      <c r="A29" s="91"/>
      <c r="B29" s="91" t="s">
        <v>69</v>
      </c>
      <c r="C29" s="91" t="s">
        <v>70</v>
      </c>
      <c r="D29" s="9"/>
      <c r="E29" s="9"/>
      <c r="F29" s="37"/>
      <c r="H29" s="7"/>
      <c r="I29" s="7"/>
      <c r="J29" s="7"/>
      <c r="K29" s="7"/>
      <c r="L29" s="7"/>
      <c r="M29" s="7"/>
      <c r="N29" s="14"/>
      <c r="O29" s="9"/>
      <c r="S29" s="9"/>
      <c r="T29" s="18"/>
      <c r="U29" s="2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x14ac:dyDescent="0.25">
      <c r="A30" s="51" t="s">
        <v>3</v>
      </c>
      <c r="B30" s="128">
        <v>0.02</v>
      </c>
      <c r="C30" s="129">
        <v>0</v>
      </c>
      <c r="D30" s="9"/>
      <c r="E30" s="9"/>
      <c r="F30" s="37"/>
      <c r="T30" s="18" t="s">
        <v>21</v>
      </c>
      <c r="U30" s="2" t="s">
        <v>49</v>
      </c>
    </row>
    <row r="31" spans="1:51" x14ac:dyDescent="0.25">
      <c r="A31" s="51" t="s">
        <v>2</v>
      </c>
      <c r="B31" s="128">
        <v>0.02</v>
      </c>
      <c r="C31" s="129">
        <v>0</v>
      </c>
      <c r="D31" s="9"/>
      <c r="E31" s="9"/>
      <c r="F31" s="37"/>
      <c r="N31" s="56">
        <v>1</v>
      </c>
      <c r="O31" s="10">
        <f>($E$3*$N31*AA31+$F$3+$U31-V31)/(AA31*$N31)</f>
        <v>2.5630099307044265</v>
      </c>
      <c r="P31" s="10">
        <f t="shared" ref="P31" si="30">($E$3*$N31*AB31+$F$3+$U31-W31)/(AB31*$N31)</f>
        <v>2.4500222307565918</v>
      </c>
      <c r="Q31" s="10">
        <f t="shared" ref="Q31" si="31">($E$3*$N31*AC31+$F$3+$U31-X31)/(AC31*$N31)</f>
        <v>2.2066781166869749</v>
      </c>
      <c r="R31" s="10">
        <f>($E$3*$N31*AD31+$F$3+$U31-Y31)/(AD31*$N31)</f>
        <v>2.3182247116684751</v>
      </c>
      <c r="S31" s="10">
        <f t="shared" ref="S31" si="32">($E$3*$N31*AE31+$F$3+$U31-Z31)/(AE31*$N31)</f>
        <v>2.5091812778988825</v>
      </c>
      <c r="T31" s="97">
        <v>150</v>
      </c>
      <c r="U31" s="96">
        <v>10.751353999999999</v>
      </c>
      <c r="V31" s="96">
        <v>5.8630570000000004</v>
      </c>
      <c r="W31" s="96">
        <v>5.5647719999999996</v>
      </c>
      <c r="X31" s="96">
        <v>5.7123369999999998</v>
      </c>
      <c r="Y31" s="96">
        <v>5.8793129999999998</v>
      </c>
      <c r="Z31" s="96">
        <v>5.9902049999999996</v>
      </c>
      <c r="AA31" s="94">
        <v>2.31498563414634</v>
      </c>
      <c r="AB31" s="94">
        <v>2.5898705609756099</v>
      </c>
      <c r="AC31" s="94">
        <v>2.8590155853658499</v>
      </c>
      <c r="AD31" s="94">
        <v>2.60393843902439</v>
      </c>
      <c r="AE31" s="94">
        <v>2.31377587804878</v>
      </c>
      <c r="AF31" s="96">
        <v>49.817937030864194</v>
      </c>
      <c r="AG31" s="96">
        <v>49.758566524691368</v>
      </c>
      <c r="AH31" s="96">
        <v>49.864557376543232</v>
      </c>
      <c r="AI31" s="96">
        <v>49.946880074074073</v>
      </c>
      <c r="AJ31" s="96">
        <v>49.998522506172868</v>
      </c>
      <c r="AK31" s="95">
        <v>1.543845234567901</v>
      </c>
      <c r="AL31" s="95">
        <v>1.8698809444444435</v>
      </c>
      <c r="AM31" s="95">
        <v>2.5478718209876541</v>
      </c>
      <c r="AN31" s="95">
        <v>1.9139273641975307</v>
      </c>
      <c r="AO31" s="95">
        <v>1.4072136604938277</v>
      </c>
      <c r="AP31" s="96">
        <v>29.30557766666664</v>
      </c>
      <c r="AQ31" s="96">
        <v>27.301842376543245</v>
      </c>
      <c r="AR31" s="96">
        <v>26.210680160493812</v>
      </c>
      <c r="AS31" s="96">
        <v>27.578835314814803</v>
      </c>
      <c r="AT31" s="96">
        <v>29.56214413580248</v>
      </c>
      <c r="AU31" s="3">
        <f>AF31-AA31-(1+B55)*AP31+(1+$B$31)*AK31</f>
        <v>19.772095869310473</v>
      </c>
      <c r="AV31" s="3">
        <f t="shared" ref="AV31:AV36" si="33">AG31-AB31-(1+C55)*AQ31+(1+$B$31)*AL31</f>
        <v>21.774132150505842</v>
      </c>
      <c r="AW31" s="3">
        <f t="shared" ref="AW31:AW36" si="34">AH31-AC31-(1+D55)*AR31+(1+$B$31)*AM31</f>
        <v>23.393690888090973</v>
      </c>
      <c r="AX31" s="3">
        <f t="shared" ref="AX31:AX36" si="35">AI31-AD31-(1+E55)*AS31+(1+$B$31)*AN31</f>
        <v>21.716312231716362</v>
      </c>
      <c r="AY31" s="3">
        <f t="shared" ref="AY31:AY36" si="36">AJ31-AE31-(1+F55)*AT31+(1+$B$31)*AO31</f>
        <v>19.557960426025311</v>
      </c>
    </row>
    <row r="32" spans="1:51" x14ac:dyDescent="0.25">
      <c r="A32" s="51" t="s">
        <v>71</v>
      </c>
      <c r="B32" s="128">
        <v>0.02</v>
      </c>
      <c r="C32" s="129">
        <v>0</v>
      </c>
      <c r="D32" s="9"/>
      <c r="E32" s="9"/>
      <c r="F32" s="37"/>
      <c r="N32" s="56">
        <v>1</v>
      </c>
      <c r="O32" s="10">
        <f>($E$4*$N32*AA32+$F$4+$U32-V32)/(AA32*$N32)</f>
        <v>1.3769141932712976</v>
      </c>
      <c r="P32" s="10">
        <f t="shared" ref="P32" si="37">($E$4*$N32*AB32+$F$4+$U32-W32)/(AB32*$N32)</f>
        <v>1.3232785023392919</v>
      </c>
      <c r="Q32" s="10">
        <f t="shared" ref="Q32" si="38">($E$4*$N32*AC32+$F$4+$U32-X32)/(AC32*$N32)</f>
        <v>1.3136762693691255</v>
      </c>
      <c r="R32" s="10">
        <f t="shared" ref="R32" si="39">($E$4*$N32*AD32+$F$4+$U32-Y32)/(AD32*$N32)</f>
        <v>1.2983962377133769</v>
      </c>
      <c r="S32" s="10">
        <f t="shared" ref="S32" si="40">($E$4*$N32*AE32+$F$4+$U32-Z32)/(AE32*$N32)</f>
        <v>1.3129921411066443</v>
      </c>
      <c r="T32" s="97">
        <v>200</v>
      </c>
      <c r="U32" s="96">
        <v>14.116942999999999</v>
      </c>
      <c r="V32" s="96">
        <v>11.566281</v>
      </c>
      <c r="W32" s="96">
        <v>11.252226</v>
      </c>
      <c r="X32" s="96">
        <v>10.902817000000001</v>
      </c>
      <c r="Y32" s="96">
        <v>11.329435999999999</v>
      </c>
      <c r="Z32" s="96">
        <v>11.740525999999999</v>
      </c>
      <c r="AA32" s="94">
        <v>2.8087623414634102</v>
      </c>
      <c r="AB32" s="94">
        <v>3.3422759268292701</v>
      </c>
      <c r="AC32" s="94">
        <v>3.7851493902439</v>
      </c>
      <c r="AD32" s="94">
        <v>3.3493118292682902</v>
      </c>
      <c r="AE32" s="94">
        <v>2.8149161707317099</v>
      </c>
      <c r="AF32" s="96">
        <v>49.545634234567906</v>
      </c>
      <c r="AG32" s="96">
        <v>49.580673475308636</v>
      </c>
      <c r="AH32" s="96">
        <v>49.680263098765451</v>
      </c>
      <c r="AI32" s="96">
        <v>49.77771397530865</v>
      </c>
      <c r="AJ32" s="96">
        <v>49.844525950617246</v>
      </c>
      <c r="AK32" s="95">
        <v>0.82832469753086424</v>
      </c>
      <c r="AL32" s="95">
        <v>1.1903476234567902</v>
      </c>
      <c r="AM32" s="95">
        <v>1.8660694043209862</v>
      </c>
      <c r="AN32" s="95">
        <v>1.1954957716049388</v>
      </c>
      <c r="AO32" s="95">
        <v>0.77386608024691383</v>
      </c>
      <c r="AP32" s="96">
        <v>32.237656679012339</v>
      </c>
      <c r="AQ32" s="96">
        <v>30.644784395061727</v>
      </c>
      <c r="AR32" s="96">
        <v>29.278434370370363</v>
      </c>
      <c r="AS32" s="96">
        <v>30.825391265432089</v>
      </c>
      <c r="AT32" s="96">
        <v>32.567175160493818</v>
      </c>
      <c r="AU32" s="3">
        <f t="shared" ref="AU32:AU36" si="41">AF32-AA32-(1+B56)*AP32+(1+$B$31)*AK32</f>
        <v>15.344106405573635</v>
      </c>
      <c r="AV32" s="3">
        <f t="shared" si="33"/>
        <v>16.807767729343567</v>
      </c>
      <c r="AW32" s="3">
        <f t="shared" si="34"/>
        <v>18.520070130558594</v>
      </c>
      <c r="AX32" s="3">
        <f t="shared" si="35"/>
        <v>16.822416567645313</v>
      </c>
      <c r="AY32" s="3">
        <f t="shared" si="36"/>
        <v>15.251778021243567</v>
      </c>
    </row>
    <row r="33" spans="7:51" x14ac:dyDescent="0.25">
      <c r="G33" s="24"/>
      <c r="H33" s="7"/>
      <c r="I33" s="7"/>
      <c r="J33" s="7"/>
      <c r="K33" s="7"/>
      <c r="L33" s="7"/>
      <c r="M33" s="7"/>
      <c r="N33" s="56">
        <v>1</v>
      </c>
      <c r="O33" s="10">
        <f>($E$5*$N33*AA33+$F$5+$U33-V33)/(AA33*$N33)</f>
        <v>1.2915753815810622</v>
      </c>
      <c r="P33" s="10">
        <f t="shared" ref="P33" si="42">($E$5*$N33*AB33+$F$5+$U33-W33)/(AB33*$N33)</f>
        <v>1.3133712172816692</v>
      </c>
      <c r="Q33" s="10">
        <f t="shared" ref="Q33" si="43">($E$5*$N33*AC33+$F$5+$U33-X33)/(AC33*$N33)</f>
        <v>1.295414991033824</v>
      </c>
      <c r="R33" s="10">
        <f t="shared" ref="R33" si="44">($E$5*$N33*AD33+$F$5+$U33-Y33)/(AD33*$N33)</f>
        <v>1.3169744368430214</v>
      </c>
      <c r="S33" s="10">
        <f t="shared" ref="S33" si="45">($E$5*$N33*AE33+$F$5+$U33-Z33)/(AE33*$N33)</f>
        <v>1.3359746907113248</v>
      </c>
      <c r="T33" s="97">
        <v>250</v>
      </c>
      <c r="U33" s="96">
        <v>18.756398000000001</v>
      </c>
      <c r="V33" s="96">
        <v>16.102122999999999</v>
      </c>
      <c r="W33" s="96">
        <v>15.469367</v>
      </c>
      <c r="X33" s="96">
        <v>15.110438</v>
      </c>
      <c r="Y33" s="96">
        <v>15.445907999999999</v>
      </c>
      <c r="Z33" s="96">
        <v>15.959549000000001</v>
      </c>
      <c r="AA33" s="94">
        <v>3.2943512195121998</v>
      </c>
      <c r="AB33" s="94">
        <v>3.96834485365854</v>
      </c>
      <c r="AC33" s="94">
        <v>4.4966167560975601</v>
      </c>
      <c r="AD33" s="94">
        <v>3.9793035121951199</v>
      </c>
      <c r="AE33" s="94">
        <v>3.2900314390243901</v>
      </c>
      <c r="AF33" s="96">
        <v>49.926582604938282</v>
      </c>
      <c r="AG33" s="96">
        <v>49.554313567901225</v>
      </c>
      <c r="AH33" s="96">
        <v>49.512013040123477</v>
      </c>
      <c r="AI33" s="96">
        <v>49.614013796296305</v>
      </c>
      <c r="AJ33" s="96">
        <v>49.66324211111111</v>
      </c>
      <c r="AK33" s="95">
        <v>0.98471925925925941</v>
      </c>
      <c r="AL33" s="95">
        <v>1.3600865925925929</v>
      </c>
      <c r="AM33" s="95">
        <v>2.3326661327160498</v>
      </c>
      <c r="AN33" s="95">
        <v>1.7939578456790117</v>
      </c>
      <c r="AO33" s="95">
        <v>1.4559047345679015</v>
      </c>
      <c r="AP33" s="96">
        <v>31.885164543209875</v>
      </c>
      <c r="AQ33" s="96">
        <v>30.24050058024692</v>
      </c>
      <c r="AR33" s="96">
        <v>28.728012179012357</v>
      </c>
      <c r="AS33" s="96">
        <v>30.42346437037035</v>
      </c>
      <c r="AT33" s="96">
        <v>32.651315419753061</v>
      </c>
      <c r="AU33" s="3">
        <f t="shared" si="41"/>
        <v>15.75148048666065</v>
      </c>
      <c r="AV33" s="3">
        <f t="shared" si="33"/>
        <v>16.732756458440207</v>
      </c>
      <c r="AW33" s="3">
        <f t="shared" si="34"/>
        <v>18.666703560383933</v>
      </c>
      <c r="AX33" s="3">
        <f t="shared" si="35"/>
        <v>17.041082916323429</v>
      </c>
      <c r="AY33" s="3">
        <f t="shared" si="36"/>
        <v>15.206918081592919</v>
      </c>
    </row>
    <row r="34" spans="7:51" x14ac:dyDescent="0.25">
      <c r="G34" s="24"/>
      <c r="H34" s="7"/>
      <c r="I34" s="7"/>
      <c r="J34" s="7"/>
      <c r="K34" s="7"/>
      <c r="L34" s="7"/>
      <c r="M34" s="7"/>
      <c r="N34" s="56">
        <v>1</v>
      </c>
      <c r="O34" s="10">
        <f>($E$7*$N34*AA34+$F$7+$U34-V34)/(AA34*$N34)</f>
        <v>1.0552430024233996</v>
      </c>
      <c r="P34" s="10">
        <f t="shared" ref="P34" si="46">($E$7*$N34*AB34+$F$7+$U34-W34)/(AB34*$N34)</f>
        <v>1.3423365696920766</v>
      </c>
      <c r="Q34" s="10">
        <f t="shared" ref="Q34" si="47">($E$7*$N34*AC34+$F$7+$U34-X34)/(AC34*$N34)</f>
        <v>1.3590202489615753</v>
      </c>
      <c r="R34" s="10">
        <f t="shared" ref="R34" si="48">($E$7*$N34*AD34+$F$7+$U34-Y34)/(AD34*$N34)</f>
        <v>1.3635578611321701</v>
      </c>
      <c r="S34" s="10">
        <f t="shared" ref="S34" si="49">($E$7*$N34*AE34+$F$7+$U34-Z34)/(AE34*$N34)</f>
        <v>1.3323006554834482</v>
      </c>
      <c r="T34" s="97">
        <v>300</v>
      </c>
      <c r="U34" s="96">
        <v>24.33522</v>
      </c>
      <c r="V34" s="96">
        <v>22.276478000000001</v>
      </c>
      <c r="W34" s="96">
        <v>20.523309999999999</v>
      </c>
      <c r="X34" s="96">
        <v>19.787241000000002</v>
      </c>
      <c r="Y34" s="96">
        <v>20.423985999999999</v>
      </c>
      <c r="Z34" s="96">
        <v>21.240273999999999</v>
      </c>
      <c r="AA34" s="92">
        <v>3.7042373414634202</v>
      </c>
      <c r="AB34" s="92">
        <v>4.52374331707317</v>
      </c>
      <c r="AC34" s="92">
        <v>5.2934047073170696</v>
      </c>
      <c r="AD34" s="92">
        <v>4.5275961219512197</v>
      </c>
      <c r="AE34" s="92">
        <v>3.7161625365853701</v>
      </c>
      <c r="AF34" s="96">
        <v>50.282074722222198</v>
      </c>
      <c r="AG34" s="96">
        <v>50.287845086419743</v>
      </c>
      <c r="AH34" s="96">
        <v>50.380035024767807</v>
      </c>
      <c r="AI34" s="96">
        <v>50.435650111111109</v>
      </c>
      <c r="AJ34" s="96">
        <v>50.322056351851884</v>
      </c>
      <c r="AK34" s="95">
        <v>1.7525021604938271</v>
      </c>
      <c r="AL34" s="95">
        <v>2.3085803765432105</v>
      </c>
      <c r="AM34" s="95">
        <v>3.0869402507739929</v>
      </c>
      <c r="AN34" s="95">
        <v>2.6104380061728381</v>
      </c>
      <c r="AO34" s="95">
        <v>2.1790594629629632</v>
      </c>
      <c r="AP34" s="96">
        <v>32.159633734567905</v>
      </c>
      <c r="AQ34" s="96">
        <v>30.261739074074079</v>
      </c>
      <c r="AR34" s="96">
        <v>28.876227529411747</v>
      </c>
      <c r="AS34" s="96">
        <v>30.676035160493811</v>
      </c>
      <c r="AT34" s="96">
        <v>32.877691672839518</v>
      </c>
      <c r="AU34" s="3">
        <f t="shared" si="41"/>
        <v>16.20575584989458</v>
      </c>
      <c r="AV34" s="3">
        <f t="shared" si="33"/>
        <v>17.857114679346569</v>
      </c>
      <c r="AW34" s="3">
        <f t="shared" si="34"/>
        <v>19.359081843828466</v>
      </c>
      <c r="AX34" s="3">
        <f t="shared" si="35"/>
        <v>17.894665594962373</v>
      </c>
      <c r="AY34" s="3">
        <f t="shared" si="36"/>
        <v>15.950842794649217</v>
      </c>
    </row>
    <row r="35" spans="7:51" x14ac:dyDescent="0.25">
      <c r="G35" s="24"/>
      <c r="H35" s="7"/>
      <c r="I35" s="7"/>
      <c r="J35" s="7"/>
      <c r="K35" s="7"/>
      <c r="L35" s="7"/>
      <c r="M35" s="7"/>
      <c r="N35" s="56">
        <v>1</v>
      </c>
      <c r="O35" s="10">
        <f>($E$9*$N35*AA35+$F$9+$U35-V35)/(AA35*$N35)</f>
        <v>1.4116956950824489</v>
      </c>
      <c r="P35" s="10">
        <f t="shared" ref="P35" si="50">($E$9*$N35*AB35+$F$9+$U35-W35)/(AB35*$N35)</f>
        <v>1.4017159404172539</v>
      </c>
      <c r="Q35" s="10">
        <f t="shared" ref="Q35" si="51">($E$9*$N35*AC35+$F$9+$U35-X35)/(AC35*$N35)</f>
        <v>1.3174370390550658</v>
      </c>
      <c r="R35" s="10">
        <f t="shared" ref="R35" si="52">($E$9*$N35*AD35+$F$9+$U35-Y35)/(AD35*$N35)</f>
        <v>1.35789324875434</v>
      </c>
      <c r="S35" s="10">
        <f t="shared" ref="S35" si="53">($E$9*$N35*AE35+$F$9+$U35-Z35)/(AE35*$N35)</f>
        <v>1.3675147002811285</v>
      </c>
      <c r="T35" s="97">
        <v>350</v>
      </c>
      <c r="U35" s="96">
        <v>30.689131</v>
      </c>
      <c r="V35" s="96">
        <v>27.445384000000001</v>
      </c>
      <c r="W35" s="96">
        <v>27.096337999999999</v>
      </c>
      <c r="X35" s="96">
        <v>27.075520000000001</v>
      </c>
      <c r="Y35" s="96">
        <v>27.28002</v>
      </c>
      <c r="Z35" s="96">
        <v>27.594048999999998</v>
      </c>
      <c r="AA35" s="94">
        <v>3.6434859268292699</v>
      </c>
      <c r="AB35" s="94">
        <v>4.0848934390243903</v>
      </c>
      <c r="AC35" s="94">
        <v>4.5477023658536604</v>
      </c>
      <c r="AD35" s="94">
        <v>4.0792610731707297</v>
      </c>
      <c r="AE35" s="94">
        <v>3.6581567804878099</v>
      </c>
      <c r="AF35" s="96">
        <v>50.163889882716028</v>
      </c>
      <c r="AG35" s="96">
        <v>50.174103493827147</v>
      </c>
      <c r="AH35" s="96">
        <v>50.278549660493852</v>
      </c>
      <c r="AI35" s="96">
        <v>50.347710469135805</v>
      </c>
      <c r="AJ35" s="96">
        <v>50.384897314814829</v>
      </c>
      <c r="AK35" s="95">
        <v>1.4792990185185184</v>
      </c>
      <c r="AL35" s="95">
        <v>1.8645685864197528</v>
      </c>
      <c r="AM35" s="95">
        <v>2.3929068086419751</v>
      </c>
      <c r="AN35" s="95">
        <v>1.6643171172839499</v>
      </c>
      <c r="AO35" s="95">
        <v>1.0781180555555556</v>
      </c>
      <c r="AP35" s="96">
        <v>32.304622537037055</v>
      </c>
      <c r="AQ35" s="96">
        <v>30.672115932098766</v>
      </c>
      <c r="AR35" s="96">
        <v>29.223618376543207</v>
      </c>
      <c r="AS35" s="96">
        <v>30.740535814814802</v>
      </c>
      <c r="AT35" s="96">
        <v>32.317042006172827</v>
      </c>
      <c r="AU35" s="3">
        <f t="shared" si="41"/>
        <v>15.72466641773859</v>
      </c>
      <c r="AV35" s="3">
        <f t="shared" si="33"/>
        <v>17.318954080852137</v>
      </c>
      <c r="AW35" s="3">
        <f t="shared" si="34"/>
        <v>18.947993862911801</v>
      </c>
      <c r="AX35" s="3">
        <f t="shared" si="35"/>
        <v>17.225517040779906</v>
      </c>
      <c r="AY35" s="3">
        <f t="shared" si="36"/>
        <v>15.509378944820861</v>
      </c>
    </row>
    <row r="36" spans="7:51" x14ac:dyDescent="0.25">
      <c r="G36" s="24"/>
      <c r="H36" s="7"/>
      <c r="I36" s="7"/>
      <c r="J36" s="7"/>
      <c r="K36" s="7"/>
      <c r="L36" s="7"/>
      <c r="M36" s="7"/>
      <c r="N36" s="56">
        <v>1</v>
      </c>
      <c r="O36" s="10">
        <f>($E$11*$N36*AA36+$F$11+$U36-V36)/(AA36*$N36)</f>
        <v>1.5241634502872818</v>
      </c>
      <c r="P36" s="10">
        <f t="shared" ref="P36" si="54">($E$11*$N36*AB36+$F$11+$U36-W36)/(AB36*$N36)</f>
        <v>1.4244974991207413</v>
      </c>
      <c r="Q36" s="10">
        <f t="shared" ref="Q36" si="55">($E$11*$N36*AC36+$F$11+$U36-X36)/(AC36*$N36)</f>
        <v>1.3102897955275843</v>
      </c>
      <c r="R36" s="10">
        <f t="shared" ref="R36" si="56">($E$11*$N36*AD36+$F$11+$U36-Y36)/(AD36*$N36)</f>
        <v>1.4208670002670722</v>
      </c>
      <c r="S36" s="10">
        <f t="shared" ref="S36" si="57">($E$11*$N36*AE36+$F$11+$U36-Z36)/(AE36*$N36)</f>
        <v>1.4543101031250472</v>
      </c>
      <c r="T36" s="97">
        <v>400</v>
      </c>
      <c r="U36" s="96">
        <v>37.649247000000003</v>
      </c>
      <c r="V36" s="96">
        <v>33.955770999999999</v>
      </c>
      <c r="W36" s="96">
        <v>34.101933000000002</v>
      </c>
      <c r="X36" s="96">
        <v>34.388174999999997</v>
      </c>
      <c r="Y36" s="96">
        <v>34.108972000000001</v>
      </c>
      <c r="Z36" s="96">
        <v>34.204276</v>
      </c>
      <c r="AA36" s="94">
        <v>3.7504268292682901</v>
      </c>
      <c r="AB36" s="94">
        <v>4.0106394634146403</v>
      </c>
      <c r="AC36" s="94">
        <v>4.2365282439024403</v>
      </c>
      <c r="AD36" s="94">
        <v>4.01927363414634</v>
      </c>
      <c r="AE36" s="94">
        <v>3.7653229512195101</v>
      </c>
      <c r="AF36" s="96">
        <v>50.055624561728393</v>
      </c>
      <c r="AG36" s="96">
        <v>50.069861277777768</v>
      </c>
      <c r="AH36" s="96">
        <v>50.160284086419736</v>
      </c>
      <c r="AI36" s="96">
        <v>50.232220907407402</v>
      </c>
      <c r="AJ36" s="96">
        <v>50.269072111111107</v>
      </c>
      <c r="AK36" s="95">
        <v>0.6622926234567903</v>
      </c>
      <c r="AL36" s="95">
        <v>0.92464952469135808</v>
      </c>
      <c r="AM36" s="95">
        <v>1.7431704722222219</v>
      </c>
      <c r="AN36" s="95">
        <v>1.0305273580246916</v>
      </c>
      <c r="AO36" s="95">
        <v>0.52788514197530878</v>
      </c>
      <c r="AP36" s="96">
        <v>31.75317213580248</v>
      </c>
      <c r="AQ36" s="96">
        <v>30.189037592592605</v>
      </c>
      <c r="AR36" s="96">
        <v>29.059730410493817</v>
      </c>
      <c r="AS36" s="96">
        <v>30.352437055555551</v>
      </c>
      <c r="AT36" s="96">
        <v>31.954779049382708</v>
      </c>
      <c r="AU36" s="3">
        <f t="shared" si="41"/>
        <v>15.227564072583547</v>
      </c>
      <c r="AV36" s="3">
        <f t="shared" si="33"/>
        <v>16.813326736955709</v>
      </c>
      <c r="AW36" s="3">
        <f t="shared" si="34"/>
        <v>18.642059313690144</v>
      </c>
      <c r="AX36" s="3">
        <f t="shared" si="35"/>
        <v>16.9116481228907</v>
      </c>
      <c r="AY36" s="3">
        <f t="shared" si="36"/>
        <v>15.087412955323705</v>
      </c>
    </row>
    <row r="37" spans="7:51" x14ac:dyDescent="0.25">
      <c r="G37" s="24"/>
      <c r="H37" s="7"/>
      <c r="I37" s="7"/>
      <c r="J37" s="7"/>
      <c r="K37" s="7"/>
      <c r="L37" s="7"/>
      <c r="M37" s="7"/>
      <c r="N37" s="14"/>
      <c r="P37" s="10"/>
      <c r="Q37" s="10"/>
      <c r="R37" s="10"/>
      <c r="T37" s="18" t="s">
        <v>50</v>
      </c>
      <c r="U37" s="98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</row>
    <row r="38" spans="7:51" x14ac:dyDescent="0.25">
      <c r="G38" s="24"/>
      <c r="H38" s="7"/>
      <c r="I38" s="7"/>
      <c r="J38" s="7"/>
      <c r="K38" s="7"/>
      <c r="L38" s="7"/>
      <c r="M38" s="7"/>
      <c r="N38" s="16"/>
      <c r="T38" s="21"/>
      <c r="U38" s="98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</row>
    <row r="39" spans="7:51" x14ac:dyDescent="0.25">
      <c r="J39" s="22"/>
      <c r="K39" s="22"/>
      <c r="L39" s="22"/>
      <c r="T39" s="21"/>
      <c r="U39" s="2" t="s">
        <v>51</v>
      </c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</row>
    <row r="40" spans="7:51" x14ac:dyDescent="0.25">
      <c r="J40" s="22"/>
      <c r="K40" s="22"/>
      <c r="L40" s="22"/>
      <c r="N40" s="56">
        <v>1</v>
      </c>
      <c r="O40" s="10"/>
      <c r="P40" s="10">
        <f t="shared" ref="P40" si="58">($E$3*$N40*AB40+$F$3+$U40-W40)/(AB40*$N40)</f>
        <v>1.2893345206199063</v>
      </c>
      <c r="Q40" s="10">
        <f t="shared" ref="Q40" si="59">($E$3*$N40*AC40+$F$3+$U40-X40)/(AC40*$N40)</f>
        <v>1.2352354912750914</v>
      </c>
      <c r="R40" s="10">
        <f>($E$3*$N40*AD40+$F$3+$U40-Y40)/(AD40*$N40)</f>
        <v>1.3013283241991556</v>
      </c>
      <c r="S40" s="10"/>
      <c r="T40" s="99">
        <v>150</v>
      </c>
      <c r="U40" s="96">
        <v>9.6736520000000006</v>
      </c>
      <c r="V40" s="96"/>
      <c r="W40" s="96">
        <v>6.5815534193548402</v>
      </c>
      <c r="X40" s="96">
        <v>6.3078298387096803</v>
      </c>
      <c r="Y40" s="96">
        <v>6.5307742903225803</v>
      </c>
      <c r="Z40" s="96"/>
      <c r="AA40" s="94"/>
      <c r="AB40" s="94">
        <v>3.63047087096774</v>
      </c>
      <c r="AC40" s="94">
        <v>4.2024845806451596</v>
      </c>
      <c r="AD40" s="94">
        <v>3.6386197096774202</v>
      </c>
      <c r="AE40" s="94"/>
      <c r="AF40" s="96"/>
      <c r="AG40" s="96">
        <v>50.1180807096774</v>
      </c>
      <c r="AH40" s="96">
        <v>50.165017451612897</v>
      </c>
      <c r="AI40" s="96">
        <v>50.1660379677419</v>
      </c>
      <c r="AJ40" s="96"/>
      <c r="AK40" s="95"/>
      <c r="AL40" s="95">
        <v>3.7297872580645199</v>
      </c>
      <c r="AM40" s="95">
        <v>4.1692492258064497</v>
      </c>
      <c r="AN40" s="95">
        <v>2.98407783870968</v>
      </c>
      <c r="AO40" s="95"/>
      <c r="AP40" s="96"/>
      <c r="AQ40" s="96">
        <v>31.182671483871001</v>
      </c>
      <c r="AR40" s="96">
        <v>30.439076</v>
      </c>
      <c r="AS40" s="96">
        <v>30.873075354838701</v>
      </c>
      <c r="AT40" s="96"/>
      <c r="AU40" s="3"/>
      <c r="AV40" s="3">
        <f t="shared" ref="AV40:AV45" si="60">AG40-AB40-(1+C64)*AQ40+(1+$B$31)*AL40</f>
        <v>19.10932135806447</v>
      </c>
      <c r="AW40" s="3">
        <f t="shared" ref="AW40:AW45" si="61">AH40-AC40-(1+D64)*AR40+(1+$B$31)*AM40</f>
        <v>19.776091081290314</v>
      </c>
      <c r="AX40" s="3">
        <f t="shared" ref="AX40:AX45" si="62">AI40-AD40-(1+E64)*AS40+(1+$B$31)*AN40</f>
        <v>18.698102298709653</v>
      </c>
      <c r="AY40" s="3"/>
    </row>
    <row r="41" spans="7:51" x14ac:dyDescent="0.25">
      <c r="N41" s="56">
        <v>1</v>
      </c>
      <c r="O41" s="10"/>
      <c r="P41" s="10">
        <f t="shared" ref="P41" si="63">($E$4*$N41*AB41+$F$4+$U41-W41)/(AB41*$N41)</f>
        <v>1.269397222041007</v>
      </c>
      <c r="Q41" s="10">
        <f t="shared" ref="Q41" si="64">($E$4*$N41*AC41+$F$4+$U41-X41)/(AC41*$N41)</f>
        <v>1.2102786359646869</v>
      </c>
      <c r="R41" s="10">
        <f t="shared" ref="R41" si="65">($E$4*$N41*AD41+$F$4+$U41-Y41)/(AD41*$N41)</f>
        <v>1.2528331727219506</v>
      </c>
      <c r="S41" s="10"/>
      <c r="T41" s="99">
        <v>200</v>
      </c>
      <c r="U41" s="96">
        <v>13.785767</v>
      </c>
      <c r="V41" s="96"/>
      <c r="W41" s="96">
        <v>10.4130027096774</v>
      </c>
      <c r="X41" s="96">
        <v>10.1989359677419</v>
      </c>
      <c r="Y41" s="96">
        <v>10.483904774193499</v>
      </c>
      <c r="Z41" s="96"/>
      <c r="AA41" s="94"/>
      <c r="AB41" s="94">
        <v>4.18439393548387</v>
      </c>
      <c r="AC41" s="94">
        <v>4.7931346774193502</v>
      </c>
      <c r="AD41" s="94">
        <v>4.1824059354838701</v>
      </c>
      <c r="AE41" s="94"/>
      <c r="AF41" s="96"/>
      <c r="AG41" s="96">
        <v>49.9107195483871</v>
      </c>
      <c r="AH41" s="96">
        <v>49.972070225806398</v>
      </c>
      <c r="AI41" s="96">
        <v>50.002038354838703</v>
      </c>
      <c r="AJ41" s="96"/>
      <c r="AK41" s="95"/>
      <c r="AL41" s="95">
        <v>2.5389995483871002</v>
      </c>
      <c r="AM41" s="95">
        <v>2.97494383870968</v>
      </c>
      <c r="AN41" s="95">
        <v>2.1641670645161302</v>
      </c>
      <c r="AO41" s="95"/>
      <c r="AP41" s="96"/>
      <c r="AQ41" s="96">
        <v>29.947248645161299</v>
      </c>
      <c r="AR41" s="96">
        <v>29.2137748064516</v>
      </c>
      <c r="AS41" s="96">
        <v>29.687694838709699</v>
      </c>
      <c r="AT41" s="96"/>
      <c r="AU41" s="3"/>
      <c r="AV41" s="3">
        <f t="shared" si="60"/>
        <v>18.368856507096776</v>
      </c>
      <c r="AW41" s="3">
        <f t="shared" si="61"/>
        <v>18.999603457419319</v>
      </c>
      <c r="AX41" s="3">
        <f t="shared" si="62"/>
        <v>18.339387986451584</v>
      </c>
      <c r="AY41" s="3"/>
    </row>
    <row r="42" spans="7:51" x14ac:dyDescent="0.25">
      <c r="N42" s="56">
        <v>1</v>
      </c>
      <c r="O42" s="10"/>
      <c r="P42" s="10">
        <f t="shared" ref="P42" si="66">($E$5*$N42*AB42+$F$5+$U42-W42)/(AB42*$N42)</f>
        <v>1.2987534130108431</v>
      </c>
      <c r="Q42" s="10">
        <f t="shared" ref="Q42" si="67">($E$5*$N42*AC42+$F$5+$U42-X42)/(AC42*$N42)</f>
        <v>1.2619493036886775</v>
      </c>
      <c r="R42" s="10">
        <f t="shared" ref="R42" si="68">($E$5*$N42*AD42+$F$5+$U42-Y42)/(AD42*$N42)</f>
        <v>1.2760023542268215</v>
      </c>
      <c r="S42" s="10"/>
      <c r="T42" s="99">
        <v>250</v>
      </c>
      <c r="U42" s="96">
        <v>18.675742</v>
      </c>
      <c r="V42" s="96"/>
      <c r="W42" s="96">
        <v>14.7454349677419</v>
      </c>
      <c r="X42" s="96">
        <v>14.391017064516101</v>
      </c>
      <c r="Y42" s="96">
        <v>14.859460064516099</v>
      </c>
      <c r="Z42" s="96"/>
      <c r="AA42" s="94"/>
      <c r="AB42" s="94">
        <v>4.8260128387096799</v>
      </c>
      <c r="AC42" s="94">
        <v>5.5073575806451602</v>
      </c>
      <c r="AD42" s="94">
        <v>4.8206937741935496</v>
      </c>
      <c r="AE42" s="94"/>
      <c r="AF42" s="96"/>
      <c r="AG42" s="96">
        <v>49.691671483870998</v>
      </c>
      <c r="AH42" s="96">
        <v>49.760520483870998</v>
      </c>
      <c r="AI42" s="96">
        <v>49.776057064516102</v>
      </c>
      <c r="AJ42" s="96"/>
      <c r="AK42" s="95"/>
      <c r="AL42" s="95">
        <v>1.8249681612903199</v>
      </c>
      <c r="AM42" s="95">
        <v>2.3772176129032299</v>
      </c>
      <c r="AN42" s="95">
        <v>1.61334022580645</v>
      </c>
      <c r="AO42" s="95"/>
      <c r="AP42" s="96"/>
      <c r="AQ42" s="96">
        <v>28.9926969677419</v>
      </c>
      <c r="AR42" s="96">
        <v>28.125794548387098</v>
      </c>
      <c r="AS42" s="96">
        <v>28.8276018387097</v>
      </c>
      <c r="AT42" s="96"/>
      <c r="AU42" s="3"/>
      <c r="AV42" s="3">
        <f t="shared" si="60"/>
        <v>17.734429201935544</v>
      </c>
      <c r="AW42" s="3">
        <f t="shared" si="61"/>
        <v>18.552130320000032</v>
      </c>
      <c r="AX42" s="3">
        <f t="shared" si="62"/>
        <v>17.773368481935432</v>
      </c>
      <c r="AY42" s="3"/>
    </row>
    <row r="43" spans="7:51" x14ac:dyDescent="0.25">
      <c r="N43" s="56">
        <v>1</v>
      </c>
      <c r="O43" s="10"/>
      <c r="P43" s="10">
        <f t="shared" ref="P43" si="69">($E$7*$N43*AB43+$F$7+$U43-W43)/(AB43*$N43)</f>
        <v>1.415562715474123</v>
      </c>
      <c r="Q43" s="10">
        <f t="shared" ref="Q43" si="70">($E$7*$N43*AC43+$F$7+$U43-X43)/(AC43*$N43)</f>
        <v>1.3548687199920444</v>
      </c>
      <c r="R43" s="10">
        <f t="shared" ref="R43" si="71">($E$7*$N43*AD43+$F$7+$U43-Y43)/(AD43*$N43)</f>
        <v>1.3776964760730417</v>
      </c>
      <c r="S43" s="10"/>
      <c r="T43" s="99">
        <v>300</v>
      </c>
      <c r="U43" s="96">
        <v>24.561382999999999</v>
      </c>
      <c r="V43" s="96"/>
      <c r="W43" s="96">
        <v>19.330484838709701</v>
      </c>
      <c r="X43" s="96">
        <v>18.9642855483871</v>
      </c>
      <c r="Y43" s="96">
        <v>19.554142193548401</v>
      </c>
      <c r="Z43" s="96"/>
      <c r="AA43" s="94"/>
      <c r="AB43" s="94">
        <v>5.7127328709677396</v>
      </c>
      <c r="AC43" s="94">
        <v>6.5474030645161303</v>
      </c>
      <c r="AD43" s="94">
        <v>5.7043658387096796</v>
      </c>
      <c r="AE43" s="94"/>
      <c r="AF43" s="96"/>
      <c r="AG43" s="96">
        <v>50.137949903225802</v>
      </c>
      <c r="AH43" s="96">
        <v>49.439257258064501</v>
      </c>
      <c r="AI43" s="96">
        <v>49.536264451612901</v>
      </c>
      <c r="AJ43" s="96"/>
      <c r="AK43" s="95"/>
      <c r="AL43" s="95">
        <v>1.1819031612903199</v>
      </c>
      <c r="AM43" s="95">
        <v>2.4040775483871002</v>
      </c>
      <c r="AN43" s="95">
        <v>1.6126497419354799</v>
      </c>
      <c r="AO43" s="95"/>
      <c r="AP43" s="96"/>
      <c r="AQ43" s="96">
        <v>27.883549580645202</v>
      </c>
      <c r="AR43" s="96">
        <v>27.0474471935484</v>
      </c>
      <c r="AS43" s="96">
        <v>28.115129516128999</v>
      </c>
      <c r="AT43" s="96"/>
      <c r="AU43" s="3"/>
      <c r="AV43" s="3">
        <f t="shared" si="60"/>
        <v>17.747208676128984</v>
      </c>
      <c r="AW43" s="3">
        <f t="shared" si="61"/>
        <v>18.296566099354809</v>
      </c>
      <c r="AX43" s="3">
        <f t="shared" si="62"/>
        <v>17.361671833548414</v>
      </c>
      <c r="AY43" s="3"/>
    </row>
    <row r="44" spans="7:51" x14ac:dyDescent="0.25">
      <c r="T44" s="99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 s="3"/>
      <c r="AV44" s="3"/>
      <c r="AW44" s="3"/>
      <c r="AX44" s="3"/>
      <c r="AY44" s="3"/>
    </row>
    <row r="45" spans="7:51" x14ac:dyDescent="0.25">
      <c r="T45" s="18" t="s">
        <v>52</v>
      </c>
      <c r="U45" s="98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3"/>
      <c r="AV45" s="3"/>
      <c r="AW45" s="3"/>
      <c r="AX45" s="3"/>
      <c r="AY45" s="3"/>
    </row>
    <row r="46" spans="7:51" x14ac:dyDescent="0.25">
      <c r="T46" s="21"/>
      <c r="U46" s="98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</row>
    <row r="47" spans="7:51" x14ac:dyDescent="0.25">
      <c r="T47" s="21"/>
      <c r="U47" s="2" t="s">
        <v>53</v>
      </c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</row>
    <row r="48" spans="7:51" x14ac:dyDescent="0.25">
      <c r="N48" s="56">
        <v>1</v>
      </c>
      <c r="O48" s="10"/>
      <c r="P48" s="10">
        <f t="shared" ref="P48" si="72">($E$3*$N48*AB48+$F$3+$U48-W48)/(AB48*$N48)</f>
        <v>1.2175580680398588</v>
      </c>
      <c r="Q48" s="10">
        <f t="shared" ref="Q48" si="73">($E$3*$N48*AC48+$F$3+$U48-X48)/(AC48*$N48)</f>
        <v>1.138811565940181</v>
      </c>
      <c r="R48" s="10">
        <f>($E$3*$N48*AD48+$F$3+$U48-Y48)/(AD48*$N48)</f>
        <v>1.2063155359041451</v>
      </c>
      <c r="T48" s="99">
        <v>150</v>
      </c>
      <c r="U48" s="96">
        <v>9.238524</v>
      </c>
      <c r="V48" s="96"/>
      <c r="W48" s="96">
        <v>6.13008229032258</v>
      </c>
      <c r="X48" s="96">
        <v>5.9199886774193597</v>
      </c>
      <c r="Y48" s="96">
        <v>6.1598161612903199</v>
      </c>
      <c r="Z48" s="96"/>
      <c r="AA48" s="94"/>
      <c r="AB48" s="94">
        <v>3.97481732258065</v>
      </c>
      <c r="AC48" s="94">
        <v>4.6958729354838704</v>
      </c>
      <c r="AD48" s="94">
        <v>3.9936746129032299</v>
      </c>
      <c r="AE48" s="94"/>
      <c r="AF48" s="96"/>
      <c r="AG48" s="96">
        <v>49.9500356451613</v>
      </c>
      <c r="AH48" s="96">
        <v>50.0061939032258</v>
      </c>
      <c r="AI48" s="96">
        <v>50.015281935483898</v>
      </c>
      <c r="AJ48" s="96"/>
      <c r="AK48" s="95"/>
      <c r="AL48" s="95">
        <v>2.9833646129032299</v>
      </c>
      <c r="AM48" s="95">
        <v>3.6240154516129</v>
      </c>
      <c r="AN48" s="95">
        <v>2.6943278387096798</v>
      </c>
      <c r="AO48" s="95"/>
      <c r="AP48" s="96"/>
      <c r="AQ48" s="96">
        <v>30.340196032258099</v>
      </c>
      <c r="AR48" s="96">
        <v>29.9184849677419</v>
      </c>
      <c r="AS48" s="96">
        <v>30.234648161290298</v>
      </c>
      <c r="AT48" s="96"/>
      <c r="AU48" s="3"/>
      <c r="AV48" s="3">
        <f t="shared" ref="AV48:AV53" si="74">AG48-AB48-(1+C72)*AQ48+(1+$B$31)*AL48</f>
        <v>18.678054195483845</v>
      </c>
      <c r="AW48" s="3">
        <f t="shared" ref="AW48:AW53" si="75">AH48-AC48-(1+D72)*AR48+(1+$B$31)*AM48</f>
        <v>19.08833176064519</v>
      </c>
      <c r="AX48" s="3">
        <f t="shared" ref="AX48:AX53" si="76">AI48-AD48-(1+E72)*AS48+(1+$B$31)*AN48</f>
        <v>18.535173556774247</v>
      </c>
      <c r="AY48" s="3"/>
    </row>
    <row r="49" spans="14:51" x14ac:dyDescent="0.25">
      <c r="N49" s="56">
        <v>1</v>
      </c>
      <c r="O49" s="10"/>
      <c r="P49" s="10">
        <f t="shared" ref="P49" si="77">($E$4*$N49*AB49+$F$4+$U49-W49)/(AB49*$N49)</f>
        <v>1.3607400536371927</v>
      </c>
      <c r="Q49" s="10">
        <f t="shared" ref="Q49" si="78">($E$4*$N49*AC49+$F$4+$U49-X49)/(AC49*$N49)</f>
        <v>1.2474054430450012</v>
      </c>
      <c r="R49" s="10">
        <f t="shared" ref="R49" si="79">($E$4*$N49*AD49+$F$4+$U49-Y49)/(AD49*$N49)</f>
        <v>1.3344179110172918</v>
      </c>
      <c r="T49" s="99">
        <v>200</v>
      </c>
      <c r="U49" s="96">
        <v>13.678048</v>
      </c>
      <c r="V49" s="96"/>
      <c r="W49" s="96">
        <v>8.38039809677419</v>
      </c>
      <c r="X49" s="96">
        <v>8.3713855806451605</v>
      </c>
      <c r="Y49" s="96">
        <v>8.6810899999999993</v>
      </c>
      <c r="Z49" s="96"/>
      <c r="AA49" s="94"/>
      <c r="AB49" s="94">
        <v>5.8824568064516098</v>
      </c>
      <c r="AC49" s="94">
        <v>6.7322270967741904</v>
      </c>
      <c r="AD49" s="94">
        <v>5.7171218064516101</v>
      </c>
      <c r="AE49" s="94"/>
      <c r="AF49" s="96"/>
      <c r="AG49" s="96">
        <v>49.7165757096774</v>
      </c>
      <c r="AH49" s="96">
        <v>49.816142967741897</v>
      </c>
      <c r="AI49" s="96">
        <v>49.803597741935498</v>
      </c>
      <c r="AJ49" s="96"/>
      <c r="AK49" s="95"/>
      <c r="AL49" s="95">
        <v>2.3114378064516101</v>
      </c>
      <c r="AM49" s="95">
        <v>3.1140747741935502</v>
      </c>
      <c r="AN49" s="95">
        <v>2.1571873225806399</v>
      </c>
      <c r="AO49" s="95"/>
      <c r="AP49" s="96"/>
      <c r="AQ49" s="96">
        <v>27.933668129032299</v>
      </c>
      <c r="AR49" s="96">
        <v>27.614249967741902</v>
      </c>
      <c r="AS49" s="96">
        <v>28.055010516128998</v>
      </c>
      <c r="AT49" s="96"/>
      <c r="AU49" s="3"/>
      <c r="AV49" s="3">
        <f t="shared" si="74"/>
        <v>18.258117336774138</v>
      </c>
      <c r="AW49" s="3">
        <f t="shared" si="75"/>
        <v>18.646022172903226</v>
      </c>
      <c r="AX49" s="3">
        <f t="shared" si="76"/>
        <v>18.231796488387143</v>
      </c>
      <c r="AY49" s="3"/>
    </row>
    <row r="50" spans="14:51" x14ac:dyDescent="0.25">
      <c r="N50" s="56">
        <v>1</v>
      </c>
      <c r="O50" s="10"/>
      <c r="P50" s="10">
        <f t="shared" ref="P50" si="80">($E$5*$N50*AB50+$F$5+$U50-W50)/(AB50*$N50)</f>
        <v>1.4315512894052969</v>
      </c>
      <c r="Q50" s="10">
        <f t="shared" ref="Q50" si="81">($E$5*$N50*AC50+$F$5+$U50-X50)/(AC50*$N50)</f>
        <v>1.3395307800827663</v>
      </c>
      <c r="R50" s="10">
        <f t="shared" ref="R50" si="82">($E$5*$N50*AD50+$F$5+$U50-Y50)/(AD50*$N50)</f>
        <v>1.3916829213193103</v>
      </c>
      <c r="T50" s="99">
        <v>250</v>
      </c>
      <c r="U50" s="96">
        <v>18.779761000000001</v>
      </c>
      <c r="V50" s="96"/>
      <c r="W50" s="96">
        <v>12.519104677419399</v>
      </c>
      <c r="X50" s="96">
        <v>12.2313438709677</v>
      </c>
      <c r="Y50" s="96">
        <v>12.807984129032301</v>
      </c>
      <c r="Z50" s="96"/>
      <c r="AA50" s="94"/>
      <c r="AB50" s="94">
        <v>6.6035322580645204</v>
      </c>
      <c r="AC50" s="94">
        <v>7.6466097419354799</v>
      </c>
      <c r="AD50" s="94">
        <v>6.5754106129032301</v>
      </c>
      <c r="AE50" s="94"/>
      <c r="AF50" s="96"/>
      <c r="AG50" s="96">
        <v>49.973716096774197</v>
      </c>
      <c r="AH50" s="96">
        <v>49.456389838709697</v>
      </c>
      <c r="AI50" s="96">
        <v>49.527996806451597</v>
      </c>
      <c r="AJ50" s="96"/>
      <c r="AK50" s="95"/>
      <c r="AL50" s="95">
        <v>1.7590518064516101</v>
      </c>
      <c r="AM50" s="95">
        <v>2.8483396774193599</v>
      </c>
      <c r="AN50" s="95">
        <v>1.9191635806451599</v>
      </c>
      <c r="AO50" s="95"/>
      <c r="AP50" s="96"/>
      <c r="AQ50" s="96">
        <v>26.860495838709699</v>
      </c>
      <c r="AR50" s="96">
        <v>26.782994838709701</v>
      </c>
      <c r="AS50" s="96">
        <v>27.014090193548402</v>
      </c>
      <c r="AT50" s="96"/>
      <c r="AU50" s="3"/>
      <c r="AV50" s="3">
        <f t="shared" si="74"/>
        <v>18.30392084258062</v>
      </c>
      <c r="AW50" s="3">
        <f t="shared" si="75"/>
        <v>17.932091729032265</v>
      </c>
      <c r="AX50" s="3">
        <f t="shared" si="76"/>
        <v>17.896042852258031</v>
      </c>
      <c r="AY50" s="3"/>
    </row>
    <row r="51" spans="14:51" x14ac:dyDescent="0.25">
      <c r="AU51" s="3"/>
      <c r="AV51" s="3"/>
      <c r="AW51" s="3"/>
      <c r="AX51" s="3"/>
      <c r="AY51" s="3"/>
    </row>
    <row r="52" spans="14:51" x14ac:dyDescent="0.25">
      <c r="AU52" s="3"/>
      <c r="AV52" s="3"/>
      <c r="AW52" s="3"/>
      <c r="AX52" s="3"/>
      <c r="AY52" s="3"/>
    </row>
    <row r="53" spans="14:51" x14ac:dyDescent="0.25">
      <c r="AU53" s="3"/>
      <c r="AV53" s="3"/>
      <c r="AW53" s="3"/>
      <c r="AX53" s="3"/>
      <c r="AY53" s="3"/>
    </row>
  </sheetData>
  <mergeCells count="8">
    <mergeCell ref="AF1:AJ1"/>
    <mergeCell ref="AK1:AO1"/>
    <mergeCell ref="AP1:AT1"/>
    <mergeCell ref="N3:N5"/>
    <mergeCell ref="A18:F20"/>
    <mergeCell ref="I1:M1"/>
    <mergeCell ref="O1:S1"/>
    <mergeCell ref="U1:Z1"/>
  </mergeCells>
  <conditionalFormatting sqref="I37:M38 M36">
    <cfRule type="cellIs" dxfId="16" priority="7" operator="greaterThan">
      <formula>0</formula>
    </cfRule>
  </conditionalFormatting>
  <conditionalFormatting sqref="I36">
    <cfRule type="cellIs" dxfId="15" priority="4" operator="greaterThan">
      <formula>0</formula>
    </cfRule>
    <cfRule type="cellIs" dxfId="14" priority="5" operator="greaterThan">
      <formula>3.19</formula>
    </cfRule>
  </conditionalFormatting>
  <conditionalFormatting sqref="J36:L36">
    <cfRule type="cellIs" dxfId="13" priority="2" operator="greaterThan">
      <formula>0</formula>
    </cfRule>
    <cfRule type="cellIs" dxfId="12" priority="3" operator="greaterThan">
      <formula>3.19</formula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0"/>
  <sheetViews>
    <sheetView topLeftCell="M1" zoomScale="85" zoomScaleNormal="85" workbookViewId="0">
      <selection activeCell="AY27" sqref="AY27"/>
    </sheetView>
  </sheetViews>
  <sheetFormatPr defaultColWidth="9.125" defaultRowHeight="15" x14ac:dyDescent="0.25"/>
  <cols>
    <col min="1" max="3" width="5.625" style="1" customWidth="1"/>
    <col min="4" max="5" width="5.625" style="8" customWidth="1"/>
    <col min="6" max="6" width="5.625" style="34" customWidth="1"/>
    <col min="7" max="13" width="5.625" style="1" customWidth="1"/>
    <col min="14" max="14" width="5.625" style="15" customWidth="1"/>
    <col min="15" max="15" width="5.625" style="8" customWidth="1"/>
    <col min="16" max="18" width="5.625" style="1" customWidth="1"/>
    <col min="19" max="19" width="5.625" style="8" customWidth="1"/>
    <col min="20" max="20" width="5.625" style="17" customWidth="1"/>
    <col min="21" max="51" width="5.625" style="1" customWidth="1"/>
    <col min="52" max="16384" width="9.125" style="1"/>
  </cols>
  <sheetData>
    <row r="1" spans="1:51" ht="15" customHeight="1" x14ac:dyDescent="0.25">
      <c r="D1" s="59" t="str">
        <f ca="1">'DC-h2-ipb2-28b'!A1</f>
        <v>DC-h2-ipb2-28b</v>
      </c>
      <c r="E1" s="60"/>
      <c r="F1" s="61"/>
      <c r="G1" s="41"/>
      <c r="H1" s="11"/>
      <c r="I1" s="123" t="s">
        <v>11</v>
      </c>
      <c r="J1" s="123"/>
      <c r="K1" s="123"/>
      <c r="L1" s="123"/>
      <c r="M1" s="124"/>
      <c r="N1" s="13"/>
      <c r="O1" s="125" t="s">
        <v>13</v>
      </c>
      <c r="P1" s="125"/>
      <c r="Q1" s="125"/>
      <c r="R1" s="125"/>
      <c r="S1" s="126"/>
      <c r="U1" s="127" t="s">
        <v>5</v>
      </c>
      <c r="V1" s="127"/>
      <c r="W1" s="127"/>
      <c r="X1" s="127"/>
      <c r="Y1" s="127"/>
      <c r="Z1" s="127"/>
      <c r="AA1" s="5" t="s">
        <v>20</v>
      </c>
      <c r="AB1" s="5"/>
      <c r="AC1" s="5"/>
      <c r="AD1" s="5"/>
      <c r="AE1" s="5"/>
      <c r="AF1" s="127" t="s">
        <v>17</v>
      </c>
      <c r="AG1" s="127"/>
      <c r="AH1" s="127"/>
      <c r="AI1" s="127"/>
      <c r="AJ1" s="127"/>
      <c r="AK1" s="127" t="s">
        <v>2</v>
      </c>
      <c r="AL1" s="127"/>
      <c r="AM1" s="127"/>
      <c r="AN1" s="127"/>
      <c r="AO1" s="127"/>
      <c r="AP1" s="127" t="s">
        <v>3</v>
      </c>
      <c r="AQ1" s="127"/>
      <c r="AR1" s="127"/>
      <c r="AS1" s="127"/>
      <c r="AT1" s="127"/>
      <c r="AU1" s="1" t="s">
        <v>68</v>
      </c>
    </row>
    <row r="2" spans="1:51" ht="15" customHeight="1" x14ac:dyDescent="0.25">
      <c r="A2" s="3" t="s">
        <v>40</v>
      </c>
      <c r="B2" s="3"/>
      <c r="C2" s="3"/>
      <c r="D2" s="62" t="s">
        <v>1</v>
      </c>
      <c r="E2" s="62" t="s">
        <v>26</v>
      </c>
      <c r="F2" s="65" t="s">
        <v>28</v>
      </c>
      <c r="G2" s="1" t="s">
        <v>1</v>
      </c>
      <c r="H2" s="1" t="s">
        <v>0</v>
      </c>
      <c r="I2" s="90">
        <v>300</v>
      </c>
      <c r="J2" s="90">
        <v>150</v>
      </c>
      <c r="K2" s="90">
        <v>100</v>
      </c>
      <c r="L2" s="90">
        <v>150</v>
      </c>
      <c r="M2" s="90">
        <v>300</v>
      </c>
      <c r="O2" s="1">
        <v>300</v>
      </c>
      <c r="P2" s="1">
        <v>150</v>
      </c>
      <c r="Q2" s="1">
        <v>100</v>
      </c>
      <c r="R2" s="1">
        <v>150</v>
      </c>
      <c r="S2" s="1">
        <v>300</v>
      </c>
      <c r="U2" s="1" t="s">
        <v>0</v>
      </c>
      <c r="V2" s="1">
        <v>300</v>
      </c>
      <c r="W2" s="1">
        <v>150</v>
      </c>
      <c r="X2" s="1">
        <v>100</v>
      </c>
      <c r="Y2" s="1">
        <v>150</v>
      </c>
      <c r="Z2" s="1">
        <v>300</v>
      </c>
      <c r="AA2" s="5">
        <f>AF2</f>
        <v>300</v>
      </c>
      <c r="AB2" s="5">
        <f>AG2</f>
        <v>150</v>
      </c>
      <c r="AC2" s="5">
        <f>AH2</f>
        <v>100</v>
      </c>
      <c r="AD2" s="5">
        <f>AI2</f>
        <v>150</v>
      </c>
      <c r="AE2" s="5">
        <f>AJ2</f>
        <v>300</v>
      </c>
      <c r="AF2" s="1">
        <f>AP2</f>
        <v>300</v>
      </c>
      <c r="AG2" s="1">
        <f>AQ2</f>
        <v>150</v>
      </c>
      <c r="AH2" s="1">
        <f>AR2</f>
        <v>100</v>
      </c>
      <c r="AI2" s="1">
        <f>AS2</f>
        <v>150</v>
      </c>
      <c r="AJ2" s="1">
        <f>AT2</f>
        <v>300</v>
      </c>
      <c r="AK2" s="1">
        <f>V2</f>
        <v>300</v>
      </c>
      <c r="AL2" s="1">
        <f>W2</f>
        <v>150</v>
      </c>
      <c r="AM2" s="1">
        <f>X2</f>
        <v>100</v>
      </c>
      <c r="AN2" s="1">
        <f>Y2</f>
        <v>150</v>
      </c>
      <c r="AO2" s="1">
        <f>Z2</f>
        <v>300</v>
      </c>
      <c r="AP2" s="1">
        <f>AK2</f>
        <v>300</v>
      </c>
      <c r="AQ2" s="1">
        <f t="shared" ref="AQ2:AT2" si="0">AL2</f>
        <v>150</v>
      </c>
      <c r="AR2" s="1">
        <f t="shared" si="0"/>
        <v>100</v>
      </c>
      <c r="AS2" s="1">
        <f t="shared" si="0"/>
        <v>150</v>
      </c>
      <c r="AT2" s="1">
        <f t="shared" si="0"/>
        <v>300</v>
      </c>
      <c r="AU2" s="1">
        <f>AP2</f>
        <v>300</v>
      </c>
      <c r="AV2" s="1">
        <f t="shared" ref="AV2:AY2" si="1">AQ2</f>
        <v>150</v>
      </c>
      <c r="AW2" s="1">
        <f t="shared" si="1"/>
        <v>100</v>
      </c>
      <c r="AX2" s="1">
        <f t="shared" si="1"/>
        <v>150</v>
      </c>
      <c r="AY2" s="1">
        <f t="shared" si="1"/>
        <v>300</v>
      </c>
    </row>
    <row r="3" spans="1:51" ht="15" customHeight="1" x14ac:dyDescent="0.25">
      <c r="A3" s="53"/>
      <c r="B3" s="54"/>
      <c r="C3" s="54"/>
      <c r="D3" s="62">
        <f>'DC-h2-ipb2-28b'!M3*100</f>
        <v>150</v>
      </c>
      <c r="E3" s="63">
        <f>'DC-h2-ipb2-28b'!O3</f>
        <v>0.41335216422290755</v>
      </c>
      <c r="F3" s="64">
        <f>'DC-h2-ipb2-28b'!P3</f>
        <v>8.8129847735825578E-2</v>
      </c>
      <c r="L3" s="7"/>
      <c r="M3" s="7"/>
      <c r="N3" s="120" t="s">
        <v>10</v>
      </c>
      <c r="O3" s="9"/>
      <c r="P3" s="12"/>
      <c r="Q3" s="12"/>
      <c r="R3" s="33"/>
      <c r="S3" s="33"/>
      <c r="T3" s="18" t="s">
        <v>55</v>
      </c>
      <c r="U3" s="100"/>
      <c r="V3" s="101"/>
      <c r="W3" s="101"/>
      <c r="X3" s="101"/>
      <c r="Y3" s="101"/>
      <c r="Z3" s="101"/>
      <c r="AF3" s="101"/>
      <c r="AG3" s="101"/>
      <c r="AH3" s="101"/>
      <c r="AI3" s="101"/>
      <c r="AJ3" s="101"/>
      <c r="AK3" s="101"/>
      <c r="AL3" s="101"/>
      <c r="AM3" s="101"/>
      <c r="AN3" s="101"/>
      <c r="AO3" s="101"/>
      <c r="AP3" s="101"/>
      <c r="AQ3" s="101"/>
      <c r="AR3" s="101"/>
      <c r="AS3" s="101"/>
      <c r="AT3" s="101"/>
    </row>
    <row r="4" spans="1:51" x14ac:dyDescent="0.25">
      <c r="A4" s="63">
        <f>'DC-h2-ipb2-28b'!G4</f>
        <v>2.1130546693465182</v>
      </c>
      <c r="B4" s="63">
        <f>'DC-h2-ipb2-28b'!G5</f>
        <v>2.1136561003172698</v>
      </c>
      <c r="C4" s="63">
        <f>'DC-h2-ipb2-28b'!G6</f>
        <v>2.1801946193541872</v>
      </c>
      <c r="D4" s="62">
        <f>'DC-h2-ipb2-28b'!M4*100</f>
        <v>200</v>
      </c>
      <c r="E4" s="63">
        <f>'DC-h2-ipb2-28b'!O4</f>
        <v>0.45225118158322425</v>
      </c>
      <c r="F4" s="64">
        <f>'DC-h2-ipb2-28b'!P4</f>
        <v>4.6496645773602907E-2</v>
      </c>
      <c r="L4" s="7"/>
      <c r="M4" s="7"/>
      <c r="N4" s="120"/>
      <c r="O4" s="9"/>
      <c r="P4" s="12"/>
      <c r="Q4" s="12"/>
      <c r="R4" s="33"/>
      <c r="S4" s="33"/>
      <c r="T4" s="18"/>
      <c r="U4" s="100"/>
      <c r="V4" s="101"/>
      <c r="W4" s="101"/>
      <c r="X4" s="101"/>
      <c r="Y4" s="101"/>
      <c r="Z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1"/>
    </row>
    <row r="5" spans="1:51" x14ac:dyDescent="0.25">
      <c r="A5" s="53"/>
      <c r="B5" s="54"/>
      <c r="C5" s="54"/>
      <c r="D5" s="62">
        <f>'DC-h2-ipb2-28b'!M5*100</f>
        <v>250</v>
      </c>
      <c r="E5" s="63">
        <f>'DC-h2-ipb2-28b'!O5</f>
        <v>0.48108908038893228</v>
      </c>
      <c r="F5" s="64">
        <f>'DC-h2-ipb2-28b'!P5</f>
        <v>1.5751534730224226E-2</v>
      </c>
      <c r="L5" s="7"/>
      <c r="M5" s="7"/>
      <c r="N5" s="120"/>
      <c r="O5" s="9"/>
      <c r="P5" s="12"/>
      <c r="Q5" s="12"/>
      <c r="R5" s="33"/>
      <c r="S5" s="33"/>
      <c r="T5" s="18" t="s">
        <v>21</v>
      </c>
      <c r="U5" s="2" t="s">
        <v>56</v>
      </c>
      <c r="V5" s="101"/>
      <c r="W5" s="101"/>
      <c r="X5" s="101"/>
      <c r="Y5" s="101"/>
      <c r="Z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</row>
    <row r="6" spans="1:51" x14ac:dyDescent="0.25">
      <c r="A6" s="52"/>
      <c r="B6" s="3"/>
      <c r="C6" s="3"/>
      <c r="D6" s="62">
        <f>'DC-h2-ipb2-28b'!M6*100</f>
        <v>275</v>
      </c>
      <c r="E6" s="63">
        <f>'DC-h2-ipb2-28b'!O6</f>
        <v>0.49486046276504769</v>
      </c>
      <c r="F6" s="64">
        <f>'DC-h2-ipb2-28b'!P6</f>
        <v>2.4203346597238551E-3</v>
      </c>
      <c r="N6" s="56">
        <v>1</v>
      </c>
      <c r="O6" s="10">
        <f>($E$7*$N6*AA6+$F$7+$U6-V6)/(AA6*$N6)</f>
        <v>1.3430070321008247</v>
      </c>
      <c r="P6" s="10">
        <f t="shared" ref="P6:S6" si="2">($E$7*$N6*AB6+$F$7+$U6-W6)/(AB6*$N6)</f>
        <v>1.3571239018438908</v>
      </c>
      <c r="Q6" s="10">
        <f t="shared" si="2"/>
        <v>1.350185599299857</v>
      </c>
      <c r="R6" s="10">
        <f t="shared" si="2"/>
        <v>1.3561456828284042</v>
      </c>
      <c r="S6" s="10">
        <f t="shared" si="2"/>
        <v>1.336095164692773</v>
      </c>
      <c r="T6" s="99">
        <v>300</v>
      </c>
      <c r="U6" s="102">
        <v>24.600345000000001</v>
      </c>
      <c r="V6" s="103">
        <v>21.781759000000001</v>
      </c>
      <c r="W6" s="103">
        <v>21.22176</v>
      </c>
      <c r="X6" s="103">
        <v>20.634664000000001</v>
      </c>
      <c r="Y6" s="103">
        <v>21.185558</v>
      </c>
      <c r="Z6" s="103">
        <v>21.772659999999998</v>
      </c>
      <c r="AA6" s="94">
        <v>3.3408169666666669</v>
      </c>
      <c r="AB6" s="94">
        <v>3.9396470561797745</v>
      </c>
      <c r="AC6" s="94">
        <v>4.6629658739573676</v>
      </c>
      <c r="AD6" s="94">
        <v>3.9864729777777774</v>
      </c>
      <c r="AE6" s="94">
        <v>3.3793511460674144</v>
      </c>
      <c r="AF6" s="103">
        <v>50.213429766666678</v>
      </c>
      <c r="AG6" s="103">
        <v>50.219729600000001</v>
      </c>
      <c r="AH6" s="103">
        <v>50.327576287037097</v>
      </c>
      <c r="AI6" s="103">
        <v>50.420485388888885</v>
      </c>
      <c r="AJ6" s="103">
        <v>50.425923699999998</v>
      </c>
      <c r="AK6" s="104">
        <v>-0.14740822222222219</v>
      </c>
      <c r="AL6" s="104">
        <v>0.19618720000000001</v>
      </c>
      <c r="AM6" s="104">
        <v>1.1275081509259253</v>
      </c>
      <c r="AN6" s="104">
        <v>0.42963937777777794</v>
      </c>
      <c r="AO6" s="104">
        <v>0.16849598888888889</v>
      </c>
      <c r="AP6" s="103">
        <v>31.313106399999995</v>
      </c>
      <c r="AQ6" s="103">
        <v>28.679193811111109</v>
      </c>
      <c r="AR6" s="103">
        <v>28.13941986944447</v>
      </c>
      <c r="AS6" s="103">
        <v>28.81640967777777</v>
      </c>
      <c r="AT6" s="103">
        <v>31.855918822222218</v>
      </c>
      <c r="AU6" s="3">
        <f>AF6-AA6-(1+B30)*AP6+(1+$B$31)*AK6</f>
        <v>14.78288788533335</v>
      </c>
      <c r="AV6" s="3">
        <f t="shared" ref="AV6:AY11" si="3">AG6-AB6-(1+C30)*AQ6+(1+$B$31)*AL6</f>
        <v>17.800999676709118</v>
      </c>
      <c r="AW6" s="3">
        <f t="shared" si="3"/>
        <v>18.675248857579703</v>
      </c>
      <c r="AX6" s="3">
        <f t="shared" si="3"/>
        <v>18.055834898666667</v>
      </c>
      <c r="AY6" s="3">
        <f t="shared" si="3"/>
        <v>15.362519640377032</v>
      </c>
    </row>
    <row r="7" spans="1:51" x14ac:dyDescent="0.25">
      <c r="A7" s="63">
        <f>'DC-h2-ipb2-28b'!G9</f>
        <v>1.9830612418939741</v>
      </c>
      <c r="B7" s="63">
        <f>'DC-h2-ipb2-28b'!G10</f>
        <v>2.0262271990934422</v>
      </c>
      <c r="C7" s="63">
        <f>'DC-h2-ipb2-28b'!G11</f>
        <v>1.9972644835915041</v>
      </c>
      <c r="D7" s="62">
        <f>'DC-h2-ipb2-28b'!M7*100</f>
        <v>300</v>
      </c>
      <c r="E7" s="63">
        <f>'DC-h2-ipb2-28b'!O7</f>
        <v>0.50072551601274784</v>
      </c>
      <c r="F7" s="64">
        <f>'DC-h2-ipb2-28b'!P7</f>
        <v>-4.6776203432279395E-3</v>
      </c>
      <c r="N7" s="56">
        <v>1</v>
      </c>
      <c r="O7" s="10">
        <f>($E$15*$N7*AA7+$F$15+$U7-V7)/(AA7*$N7)</f>
        <v>1.3642945555718471</v>
      </c>
      <c r="P7" s="10">
        <f t="shared" ref="P7:S7" si="4">($E$15*$N7*AB7+$F$15+$U7-W7)/(AB7*$N7)</f>
        <v>1.2984029745019654</v>
      </c>
      <c r="Q7" s="10">
        <f t="shared" si="4"/>
        <v>1.3004656938484036</v>
      </c>
      <c r="R7" s="10">
        <f t="shared" si="4"/>
        <v>1.3350287171600146</v>
      </c>
      <c r="S7" s="10">
        <f t="shared" si="4"/>
        <v>1.3749461672134455</v>
      </c>
      <c r="T7" s="99">
        <v>600</v>
      </c>
      <c r="U7" s="102">
        <v>73.938598999999996</v>
      </c>
      <c r="V7" s="103">
        <v>70.882756999999998</v>
      </c>
      <c r="W7" s="103">
        <v>71.125213000000002</v>
      </c>
      <c r="X7" s="103">
        <v>70.928990999999996</v>
      </c>
      <c r="Y7" s="103">
        <v>70.981009</v>
      </c>
      <c r="Z7" s="103">
        <v>70.826567999999995</v>
      </c>
      <c r="AA7" s="94">
        <v>3.7934296777777776</v>
      </c>
      <c r="AB7" s="94">
        <v>3.8035571111111115</v>
      </c>
      <c r="AC7" s="94">
        <v>4.0572507985074626</v>
      </c>
      <c r="AD7" s="94">
        <v>3.8098573444444432</v>
      </c>
      <c r="AE7" s="94">
        <v>3.8127473888888881</v>
      </c>
      <c r="AF7" s="103">
        <v>50.149274399999996</v>
      </c>
      <c r="AG7" s="103">
        <v>50.131166233333339</v>
      </c>
      <c r="AH7" s="103">
        <v>50.182322594795501</v>
      </c>
      <c r="AI7" s="103">
        <v>50.232939277777767</v>
      </c>
      <c r="AJ7" s="103">
        <v>50.249159133333329</v>
      </c>
      <c r="AK7" s="104">
        <v>0.55690597777777784</v>
      </c>
      <c r="AL7" s="104">
        <v>0.79732055555555548</v>
      </c>
      <c r="AM7" s="104">
        <v>1.5783238513011155</v>
      </c>
      <c r="AN7" s="104">
        <v>0.64480167777777775</v>
      </c>
      <c r="AO7" s="104">
        <v>0.40356326666666664</v>
      </c>
      <c r="AP7" s="103">
        <v>31.170113433333331</v>
      </c>
      <c r="AQ7" s="103">
        <v>28.871359088888902</v>
      </c>
      <c r="AR7" s="103">
        <v>28.765051338289958</v>
      </c>
      <c r="AS7" s="103">
        <v>29.088624822222229</v>
      </c>
      <c r="AT7" s="103">
        <v>31.39084246666668</v>
      </c>
      <c r="AU7" s="3">
        <f t="shared" ref="AU7:AU11" si="5">AF7-AA7-(1+B31)*AP7+(1+$B$31)*AK7</f>
        <v>15.130373117555552</v>
      </c>
      <c r="AV7" s="3">
        <f t="shared" si="3"/>
        <v>18.269516999999993</v>
      </c>
      <c r="AW7" s="3">
        <f t="shared" si="3"/>
        <v>18.969910786325222</v>
      </c>
      <c r="AX7" s="3">
        <f t="shared" si="3"/>
        <v>17.992154822444427</v>
      </c>
      <c r="AY7" s="3">
        <f t="shared" si="3"/>
        <v>15.457203809777763</v>
      </c>
    </row>
    <row r="8" spans="1:51" x14ac:dyDescent="0.25">
      <c r="A8" s="53"/>
      <c r="B8" s="54"/>
      <c r="C8" s="54"/>
      <c r="D8" s="62">
        <f>'DC-h2-ipb2-28b'!M8*100</f>
        <v>325</v>
      </c>
      <c r="E8" s="63">
        <f>'DC-h2-ipb2-28b'!O8</f>
        <v>0.51860781151880964</v>
      </c>
      <c r="F8" s="64">
        <f>'DC-h2-ipb2-28b'!P8</f>
        <v>-1.8526011664196818E-2</v>
      </c>
      <c r="N8" s="14"/>
      <c r="O8" s="10"/>
      <c r="P8" s="10"/>
      <c r="Q8" s="10"/>
      <c r="R8" s="10"/>
      <c r="S8" s="10"/>
      <c r="T8" s="18" t="s">
        <v>57</v>
      </c>
      <c r="U8" s="2"/>
      <c r="V8"/>
      <c r="W8"/>
      <c r="X8"/>
      <c r="Y8"/>
      <c r="Z8"/>
      <c r="AU8" s="3"/>
      <c r="AV8" s="3"/>
      <c r="AW8" s="3"/>
      <c r="AX8" s="3"/>
      <c r="AY8" s="3"/>
    </row>
    <row r="9" spans="1:51" ht="15.75" x14ac:dyDescent="0.25">
      <c r="A9" s="52"/>
      <c r="B9" s="3"/>
      <c r="C9" s="3"/>
      <c r="D9" s="62">
        <f>'DC-h2-ipb2-28b'!M9*100</f>
        <v>350</v>
      </c>
      <c r="E9" s="63">
        <f>'DC-h2-ipb2-28b'!O9</f>
        <v>0.52858377789645616</v>
      </c>
      <c r="F9" s="64">
        <f>'DC-h2-ipb2-28b'!P9</f>
        <v>-2.6141157917617175E-2</v>
      </c>
      <c r="G9" s="6"/>
      <c r="N9" s="14"/>
      <c r="O9" s="10"/>
      <c r="P9" s="10"/>
      <c r="Q9" s="10"/>
      <c r="R9" s="10"/>
      <c r="S9" s="10"/>
      <c r="T9" s="18"/>
      <c r="U9" s="2"/>
      <c r="V9"/>
      <c r="W9"/>
      <c r="X9"/>
      <c r="Y9"/>
      <c r="Z9"/>
      <c r="AU9" s="3"/>
      <c r="AV9" s="3"/>
      <c r="AW9" s="3"/>
      <c r="AX9" s="3"/>
      <c r="AY9" s="3"/>
    </row>
    <row r="10" spans="1:51" x14ac:dyDescent="0.25">
      <c r="A10" s="52"/>
      <c r="B10" s="3"/>
      <c r="C10" s="3"/>
      <c r="D10" s="62">
        <f>'DC-h2-ipb2-28b'!M10*100</f>
        <v>375</v>
      </c>
      <c r="E10" s="63">
        <f>'DC-h2-ipb2-28b'!O10</f>
        <v>0.5372946056079464</v>
      </c>
      <c r="F10" s="64">
        <f>'DC-h2-ipb2-28b'!P10</f>
        <v>-3.1850952898677509E-2</v>
      </c>
      <c r="N10" s="14"/>
      <c r="O10" s="10"/>
      <c r="P10" s="10"/>
      <c r="Q10" s="10"/>
      <c r="R10" s="10"/>
      <c r="S10" s="10"/>
      <c r="T10" s="18"/>
      <c r="U10" s="2" t="s">
        <v>58</v>
      </c>
      <c r="V10"/>
      <c r="W10"/>
      <c r="X10"/>
      <c r="Y10"/>
      <c r="Z10"/>
      <c r="AU10" s="3"/>
      <c r="AV10" s="3"/>
      <c r="AW10" s="3"/>
      <c r="AX10" s="3"/>
      <c r="AY10" s="3"/>
    </row>
    <row r="11" spans="1:51" x14ac:dyDescent="0.25">
      <c r="A11" s="63">
        <f>'DC-h2-ipb2-28b'!G14</f>
        <v>1.9493366235334431</v>
      </c>
      <c r="B11" s="63">
        <f>'DC-h2-ipb2-28b'!G20</f>
        <v>1.8459125399787606</v>
      </c>
      <c r="C11" s="63">
        <f>'DC-h2-ipb2-28b'!G21</f>
        <v>1.7808576311574169</v>
      </c>
      <c r="D11" s="62">
        <f>'DC-h2-ipb2-28b'!M11*100</f>
        <v>400</v>
      </c>
      <c r="E11" s="63">
        <f>'DC-h2-ipb2-28b'!O11</f>
        <v>0.5497211533591817</v>
      </c>
      <c r="F11" s="64">
        <f>'DC-h2-ipb2-28b'!P11</f>
        <v>-3.8901466027035925E-2</v>
      </c>
      <c r="N11" s="56">
        <v>1</v>
      </c>
      <c r="O11" s="10">
        <f>($E$11*$N11*AA11+$F$11+$U11-V11)/(AA11*$N11)</f>
        <v>1.1242217731630773</v>
      </c>
      <c r="P11" s="10">
        <f t="shared" ref="P11:S11" si="6">($E$11*$N11*AB11+$F$11+$U11-W11)/(AB11*$N11)</f>
        <v>1.1495450743648892</v>
      </c>
      <c r="Q11" s="10">
        <f t="shared" si="6"/>
        <v>1.1234781188712857</v>
      </c>
      <c r="R11" s="10">
        <f t="shared" si="6"/>
        <v>1.1559689141156824</v>
      </c>
      <c r="S11" s="10">
        <f t="shared" si="6"/>
        <v>1.1714604359846645</v>
      </c>
      <c r="T11" s="97">
        <v>150</v>
      </c>
      <c r="U11" s="77">
        <v>9.3652949999999997</v>
      </c>
      <c r="V11" s="77">
        <v>7.7525440000000003</v>
      </c>
      <c r="W11" s="77">
        <v>7.405424</v>
      </c>
      <c r="X11" s="77">
        <v>7.1758920000000002</v>
      </c>
      <c r="Y11" s="77">
        <v>7.3874490000000002</v>
      </c>
      <c r="Z11" s="77">
        <v>7.615405</v>
      </c>
      <c r="AA11" s="94">
        <v>2.7395088529411749</v>
      </c>
      <c r="AB11" s="94">
        <v>3.2025557279411752</v>
      </c>
      <c r="AC11" s="94">
        <v>3.7481053185185194</v>
      </c>
      <c r="AD11" s="94">
        <v>3.1982708382352949</v>
      </c>
      <c r="AE11" s="94">
        <v>2.7519389264705874</v>
      </c>
      <c r="AF11" s="77">
        <v>50.317934757352951</v>
      </c>
      <c r="AG11" s="77">
        <v>50.302059941176459</v>
      </c>
      <c r="AH11" s="77">
        <v>50.35826907777777</v>
      </c>
      <c r="AI11" s="77">
        <v>50.394934102941207</v>
      </c>
      <c r="AJ11" s="77">
        <v>50.409839176470577</v>
      </c>
      <c r="AK11" s="94">
        <v>1.8484300661764697</v>
      </c>
      <c r="AL11" s="94">
        <v>2.2953237058823528</v>
      </c>
      <c r="AM11" s="94">
        <v>3.0723731259259282</v>
      </c>
      <c r="AN11" s="94">
        <v>2.4716707794117632</v>
      </c>
      <c r="AO11" s="94">
        <v>1.970071448529412</v>
      </c>
      <c r="AP11" s="77">
        <v>33.613603654411754</v>
      </c>
      <c r="AQ11" s="77">
        <v>31.191722772058817</v>
      </c>
      <c r="AR11" s="77">
        <v>30.588618685185175</v>
      </c>
      <c r="AS11" s="77">
        <v>31.377444279411769</v>
      </c>
      <c r="AT11" s="77">
        <v>33.866071014705881</v>
      </c>
      <c r="AU11" s="3">
        <f t="shared" si="5"/>
        <v>15.850220917500017</v>
      </c>
      <c r="AV11" s="3">
        <f t="shared" si="3"/>
        <v>18.249011621176468</v>
      </c>
      <c r="AW11" s="3">
        <f t="shared" si="3"/>
        <v>19.155365662518523</v>
      </c>
      <c r="AX11" s="3">
        <f t="shared" si="3"/>
        <v>18.340323180294142</v>
      </c>
      <c r="AY11" s="3">
        <f t="shared" si="3"/>
        <v>15.80130211279411</v>
      </c>
    </row>
    <row r="12" spans="1:51" x14ac:dyDescent="0.25">
      <c r="A12" s="52"/>
      <c r="B12" s="3"/>
      <c r="C12" s="3"/>
      <c r="D12" s="62">
        <f>'DC-h2-ipb2-28b'!M12*100</f>
        <v>450</v>
      </c>
      <c r="E12" s="63">
        <f>'DC-h2-ipb2-28b'!O12</f>
        <v>0.55583625674547943</v>
      </c>
      <c r="F12" s="64">
        <f>'DC-h2-ipb2-28b'!P12</f>
        <v>-3.7548230207698541E-2</v>
      </c>
      <c r="N12" s="56">
        <v>1</v>
      </c>
      <c r="O12" s="10">
        <f t="shared" ref="O12:O16" si="7">($E$11*$N12*AA12+$F$11+$U12-V12)/(AA12*$N12)</f>
        <v>1.1725832300586074</v>
      </c>
      <c r="P12" s="10">
        <f t="shared" ref="P12:P16" si="8">($E$11*$N12*AB12+$F$11+$U12-W12)/(AB12*$N12)</f>
        <v>1.1757450252096695</v>
      </c>
      <c r="Q12" s="10">
        <f t="shared" ref="Q12:Q16" si="9">($E$11*$N12*AC12+$F$11+$U12-X12)/(AC12*$N12)</f>
        <v>1.1725984254261728</v>
      </c>
      <c r="R12" s="10">
        <f t="shared" ref="R12:R16" si="10">($E$11*$N12*AD12+$F$11+$U12-Y12)/(AD12*$N12)</f>
        <v>1.2193535602252954</v>
      </c>
      <c r="S12" s="10">
        <f t="shared" ref="S12:S16" si="11">($E$11*$N12*AE12+$F$11+$U12-Z12)/(AE12*$N12)</f>
        <v>1.237275541012268</v>
      </c>
      <c r="T12" s="97">
        <v>200</v>
      </c>
      <c r="U12" s="77">
        <v>13.854497</v>
      </c>
      <c r="V12" s="77">
        <v>11.869459000000001</v>
      </c>
      <c r="W12" s="77">
        <v>11.513961</v>
      </c>
      <c r="X12" s="77">
        <v>11.135256</v>
      </c>
      <c r="Y12" s="77">
        <v>11.350262000000001</v>
      </c>
      <c r="Z12" s="77">
        <v>11.662312</v>
      </c>
      <c r="AA12" s="94">
        <v>3.124506382352942</v>
      </c>
      <c r="AB12" s="94">
        <v>3.6765922794117656</v>
      </c>
      <c r="AC12" s="94">
        <v>4.3031583494423797</v>
      </c>
      <c r="AD12" s="94">
        <v>3.681622198529412</v>
      </c>
      <c r="AE12" s="94">
        <v>3.131801022058823</v>
      </c>
      <c r="AF12" s="77">
        <v>50.210233124999995</v>
      </c>
      <c r="AG12" s="77">
        <v>50.223610286764696</v>
      </c>
      <c r="AH12" s="77">
        <v>50.260238092592623</v>
      </c>
      <c r="AI12" s="77">
        <v>50.299182404411759</v>
      </c>
      <c r="AJ12" s="77">
        <v>50.3096066985294</v>
      </c>
      <c r="AK12" s="94">
        <v>1.572048323529412</v>
      </c>
      <c r="AL12" s="94">
        <v>1.9265483455882355</v>
      </c>
      <c r="AM12" s="94">
        <v>2.472327722222222</v>
      </c>
      <c r="AN12" s="94">
        <v>1.6559127941176472</v>
      </c>
      <c r="AO12" s="94">
        <v>1.2450806176470586</v>
      </c>
      <c r="AP12" s="77">
        <v>33.001755257352954</v>
      </c>
      <c r="AQ12" s="77">
        <v>30.469244544117633</v>
      </c>
      <c r="AR12" s="77">
        <v>29.611553648148139</v>
      </c>
      <c r="AS12" s="77">
        <v>30.354952426470589</v>
      </c>
      <c r="AT12" s="77">
        <v>32.936806169117631</v>
      </c>
      <c r="AU12" s="3">
        <f t="shared" ref="AU12:AU16" si="12">AF12-AA12-(1+B36)*AP12+(1+$B$31)*AK12</f>
        <v>15.687460775294101</v>
      </c>
      <c r="AV12" s="3">
        <f t="shared" ref="AV12:AV16" si="13">AG12-AB12-(1+C36)*AQ12+(1+$B$31)*AL12</f>
        <v>18.042852775735298</v>
      </c>
      <c r="AW12" s="3">
        <f t="shared" ref="AW12:AW16" si="14">AH12-AC12-(1+D36)*AR12+(1+$B$31)*AM12</f>
        <v>18.867300371668772</v>
      </c>
      <c r="AX12" s="3">
        <f t="shared" ref="AX12:AX16" si="15">AI12-AD12-(1+E36)*AS12+(1+$B$31)*AN12</f>
        <v>17.95163882941176</v>
      </c>
      <c r="AY12" s="3">
        <f t="shared" ref="AY12:AY16" si="16">AJ12-AE12-(1+F36)*AT12+(1+$B$31)*AO12</f>
        <v>15.510981737352946</v>
      </c>
    </row>
    <row r="13" spans="1:51" x14ac:dyDescent="0.25">
      <c r="A13" s="52"/>
      <c r="B13" s="3"/>
      <c r="C13" s="3"/>
      <c r="D13" s="62">
        <f>'DC-h2-ipb2-28b'!M13*100</f>
        <v>500</v>
      </c>
      <c r="E13" s="63">
        <f>'DC-h2-ipb2-28b'!O13</f>
        <v>0.56187166417305323</v>
      </c>
      <c r="F13" s="64">
        <f>'DC-h2-ipb2-28b'!P13</f>
        <v>-3.1819658718579225E-2</v>
      </c>
      <c r="I13" s="90"/>
      <c r="J13" s="90"/>
      <c r="K13" s="90"/>
      <c r="L13" s="90"/>
      <c r="M13" s="90"/>
      <c r="N13" s="56">
        <v>1</v>
      </c>
      <c r="O13" s="10">
        <f t="shared" si="7"/>
        <v>1.2729751686687638</v>
      </c>
      <c r="P13" s="10">
        <f t="shared" si="8"/>
        <v>1.2631584193148162</v>
      </c>
      <c r="Q13" s="10">
        <f t="shared" si="9"/>
        <v>1.2522179571107452</v>
      </c>
      <c r="R13" s="10">
        <f t="shared" si="10"/>
        <v>1.2650515387758337</v>
      </c>
      <c r="S13" s="10">
        <f t="shared" si="11"/>
        <v>1.2826284154440797</v>
      </c>
      <c r="T13" s="97">
        <v>250</v>
      </c>
      <c r="U13" s="77">
        <v>18.948601</v>
      </c>
      <c r="V13" s="77">
        <v>16.339908999999999</v>
      </c>
      <c r="W13" s="77">
        <v>15.886266000000001</v>
      </c>
      <c r="X13" s="77">
        <v>15.400482</v>
      </c>
      <c r="Y13" s="77">
        <v>15.872680000000001</v>
      </c>
      <c r="Z13" s="77">
        <v>16.297443999999999</v>
      </c>
      <c r="AA13" s="94">
        <v>3.5530954264705885</v>
      </c>
      <c r="AB13" s="94">
        <v>4.2378407720588243</v>
      </c>
      <c r="AC13" s="94">
        <v>4.9953501784386614</v>
      </c>
      <c r="AD13" s="94">
        <v>4.2456179632352944</v>
      </c>
      <c r="AE13" s="94">
        <v>3.5642374814814812</v>
      </c>
      <c r="AF13" s="77">
        <v>50.083218058823526</v>
      </c>
      <c r="AG13" s="77">
        <v>50.102803632352945</v>
      </c>
      <c r="AH13" s="77">
        <v>50.145700074074071</v>
      </c>
      <c r="AI13" s="77">
        <v>50.189539772058815</v>
      </c>
      <c r="AJ13" s="77">
        <v>50.196468733333354</v>
      </c>
      <c r="AK13" s="94">
        <v>0.7696370735294118</v>
      </c>
      <c r="AL13" s="94">
        <v>1.1010494558823527</v>
      </c>
      <c r="AM13" s="94">
        <v>1.7526941259259261</v>
      </c>
      <c r="AN13" s="94">
        <v>1.1609854705882352</v>
      </c>
      <c r="AO13" s="94">
        <v>0.67208695555555553</v>
      </c>
      <c r="AP13" s="77">
        <v>32.043459750000011</v>
      </c>
      <c r="AQ13" s="77">
        <v>29.448269117647047</v>
      </c>
      <c r="AR13" s="77">
        <v>28.484480296296283</v>
      </c>
      <c r="AS13" s="77">
        <v>29.468997272058825</v>
      </c>
      <c r="AT13" s="77">
        <v>32.166191133333314</v>
      </c>
      <c r="AU13" s="3">
        <f t="shared" si="12"/>
        <v>15.271692697352924</v>
      </c>
      <c r="AV13" s="3">
        <f t="shared" si="13"/>
        <v>17.539764187647073</v>
      </c>
      <c r="AW13" s="3">
        <f t="shared" si="14"/>
        <v>18.453617607783571</v>
      </c>
      <c r="AX13" s="3">
        <f t="shared" si="15"/>
        <v>17.659129716764692</v>
      </c>
      <c r="AY13" s="3">
        <f t="shared" si="16"/>
        <v>15.151568813185223</v>
      </c>
    </row>
    <row r="14" spans="1:51" x14ac:dyDescent="0.25">
      <c r="A14" s="52"/>
      <c r="B14" s="3"/>
      <c r="C14" s="3"/>
      <c r="D14" s="62">
        <f>'DC-h2-ipb2-28b'!M14*100</f>
        <v>550</v>
      </c>
      <c r="E14" s="63">
        <f>'DC-h2-ipb2-28b'!O14</f>
        <v>0.56284651693600185</v>
      </c>
      <c r="F14" s="64">
        <f>'DC-h2-ipb2-28b'!P14</f>
        <v>-1.8469682140019927E-2</v>
      </c>
      <c r="I14" s="90"/>
      <c r="J14" s="90"/>
      <c r="K14" s="90"/>
      <c r="L14" s="90"/>
      <c r="M14" s="90"/>
      <c r="N14" s="56">
        <v>1</v>
      </c>
      <c r="O14" s="106">
        <f t="shared" si="7"/>
        <v>1.3883050506104757</v>
      </c>
      <c r="P14" s="106">
        <f t="shared" si="8"/>
        <v>1.3071638829634267</v>
      </c>
      <c r="Q14" s="106">
        <f t="shared" si="9"/>
        <v>1.3103330856507076</v>
      </c>
      <c r="R14" s="106">
        <f t="shared" si="10"/>
        <v>1.3383120445714742</v>
      </c>
      <c r="S14" s="106">
        <f t="shared" si="11"/>
        <v>1.3301690716882968</v>
      </c>
      <c r="T14" s="97">
        <v>300</v>
      </c>
      <c r="U14" s="77">
        <v>24.584489000000001</v>
      </c>
      <c r="V14" s="77">
        <v>21.267337999999999</v>
      </c>
      <c r="W14" s="77">
        <v>20.948191000000001</v>
      </c>
      <c r="X14" s="77">
        <v>20.243701000000001</v>
      </c>
      <c r="Y14" s="77">
        <v>20.788577</v>
      </c>
      <c r="Z14" s="77">
        <v>21.490016000000001</v>
      </c>
      <c r="AA14" s="92">
        <v>3.9092684044117654</v>
      </c>
      <c r="AB14" s="92">
        <v>4.7493974044117646</v>
      </c>
      <c r="AC14" s="92">
        <v>5.6558230962962952</v>
      </c>
      <c r="AD14" s="92">
        <v>4.7642073676470602</v>
      </c>
      <c r="AE14" s="92">
        <v>3.9151511102941159</v>
      </c>
      <c r="AF14" s="77">
        <v>49.926560110294126</v>
      </c>
      <c r="AG14" s="77">
        <v>49.929095757352961</v>
      </c>
      <c r="AH14" s="77">
        <v>49.990274825925958</v>
      </c>
      <c r="AI14" s="77">
        <v>50.040242374999991</v>
      </c>
      <c r="AJ14" s="77">
        <v>50.065050161764667</v>
      </c>
      <c r="AK14" s="94">
        <v>0.2820431911764707</v>
      </c>
      <c r="AL14" s="94">
        <v>0.53424416911764705</v>
      </c>
      <c r="AM14" s="94">
        <v>1.2621952481481482</v>
      </c>
      <c r="AN14" s="94">
        <v>0.63496296323529411</v>
      </c>
      <c r="AO14" s="94">
        <v>0.45394387499999983</v>
      </c>
      <c r="AP14" s="77">
        <v>31.329671051470587</v>
      </c>
      <c r="AQ14" s="77">
        <v>28.521643242647059</v>
      </c>
      <c r="AR14" s="77">
        <v>27.431618037037062</v>
      </c>
      <c r="AS14" s="77">
        <v>28.634437683823521</v>
      </c>
      <c r="AT14" s="77">
        <v>31.563732904411754</v>
      </c>
      <c r="AU14" s="3">
        <f t="shared" si="12"/>
        <v>14.97530470941177</v>
      </c>
      <c r="AV14" s="3">
        <f t="shared" si="13"/>
        <v>17.202984162794134</v>
      </c>
      <c r="AW14" s="3">
        <f t="shared" si="14"/>
        <v>18.190272845703714</v>
      </c>
      <c r="AX14" s="3">
        <f t="shared" si="15"/>
        <v>17.28925954602941</v>
      </c>
      <c r="AY14" s="3">
        <f t="shared" si="16"/>
        <v>15.049188899558795</v>
      </c>
    </row>
    <row r="15" spans="1:51" s="90" customFormat="1" x14ac:dyDescent="0.25">
      <c r="A15" s="63">
        <f>'DC-h2-ipb2-28b'!G19</f>
        <v>1.710179393063606</v>
      </c>
      <c r="B15" s="63">
        <f>'DC-h2-ipb2-28b'!G20</f>
        <v>1.8459125399787606</v>
      </c>
      <c r="C15" s="63">
        <f>'DC-h2-ipb2-28b'!G21</f>
        <v>1.7808576311574169</v>
      </c>
      <c r="D15" s="62">
        <f>'DC-h2-ipb2-28b'!M15*100</f>
        <v>600</v>
      </c>
      <c r="E15" s="63">
        <f>'DC-h2-ipb2-28b'!O15</f>
        <v>0.55793113930373617</v>
      </c>
      <c r="F15" s="64">
        <f>'DC-h2-ipb2-28b'!P15</f>
        <v>3.0409143457279519E-3</v>
      </c>
      <c r="H15" s="7"/>
      <c r="I15" s="7"/>
      <c r="J15" s="7"/>
      <c r="K15" s="7"/>
      <c r="L15" s="7"/>
      <c r="M15" s="7"/>
      <c r="N15" s="56">
        <v>1</v>
      </c>
      <c r="O15" s="10">
        <f t="shared" si="7"/>
        <v>1.2296153202313427</v>
      </c>
      <c r="P15" s="10">
        <f t="shared" si="8"/>
        <v>1.2370740343556574</v>
      </c>
      <c r="Q15" s="10">
        <f t="shared" si="9"/>
        <v>1.2081865124984534</v>
      </c>
      <c r="R15" s="10">
        <f t="shared" si="10"/>
        <v>1.2200231106236596</v>
      </c>
      <c r="S15" s="10">
        <f t="shared" si="11"/>
        <v>1.234742453866053</v>
      </c>
      <c r="T15" s="97">
        <v>350</v>
      </c>
      <c r="U15" s="77">
        <v>30.748023</v>
      </c>
      <c r="V15" s="77">
        <v>28.138611999999998</v>
      </c>
      <c r="W15" s="77">
        <v>27.770403999999999</v>
      </c>
      <c r="X15" s="77">
        <v>27.460035000000001</v>
      </c>
      <c r="Y15" s="77">
        <v>27.838999000000001</v>
      </c>
      <c r="Z15" s="77">
        <v>28.107513000000001</v>
      </c>
      <c r="AA15" s="94">
        <v>3.7807495037037047</v>
      </c>
      <c r="AB15" s="94">
        <v>4.2754131323529414</v>
      </c>
      <c r="AC15" s="94">
        <v>4.9343317592592619</v>
      </c>
      <c r="AD15" s="94">
        <v>4.2818352279411753</v>
      </c>
      <c r="AE15" s="94">
        <v>3.7978505661764692</v>
      </c>
      <c r="AF15" s="77">
        <v>49.766055492647041</v>
      </c>
      <c r="AG15" s="77">
        <v>49.793189647058824</v>
      </c>
      <c r="AH15" s="77">
        <v>49.838368492592615</v>
      </c>
      <c r="AI15" s="77">
        <v>49.887185448529401</v>
      </c>
      <c r="AJ15" s="77">
        <v>49.912033220588235</v>
      </c>
      <c r="AK15" s="94">
        <v>1.3925241985294112</v>
      </c>
      <c r="AL15" s="94">
        <v>1.9651612132352942</v>
      </c>
      <c r="AM15" s="94">
        <v>2.8977689555555548</v>
      </c>
      <c r="AN15" s="94">
        <v>2.245346205882353</v>
      </c>
      <c r="AO15" s="94">
        <v>1.8961428676470584</v>
      </c>
      <c r="AP15" s="77">
        <v>32.352111426470579</v>
      </c>
      <c r="AQ15" s="77">
        <v>30.042719264705887</v>
      </c>
      <c r="AR15" s="77">
        <v>29.20733226296295</v>
      </c>
      <c r="AS15" s="77">
        <v>30.148019007352932</v>
      </c>
      <c r="AT15" s="77">
        <v>32.669558124999995</v>
      </c>
      <c r="AU15" s="3">
        <f t="shared" si="12"/>
        <v>15.05356924497276</v>
      </c>
      <c r="AV15" s="3">
        <f t="shared" si="13"/>
        <v>17.4795216875</v>
      </c>
      <c r="AW15" s="3">
        <f t="shared" si="14"/>
        <v>18.652428805037072</v>
      </c>
      <c r="AX15" s="3">
        <f t="shared" si="15"/>
        <v>17.747584343235296</v>
      </c>
      <c r="AY15" s="3">
        <f t="shared" si="16"/>
        <v>15.378690254411769</v>
      </c>
    </row>
    <row r="16" spans="1:51" s="90" customFormat="1" ht="15" customHeight="1" x14ac:dyDescent="0.25">
      <c r="A16" s="52"/>
      <c r="B16" s="3"/>
      <c r="C16" s="3"/>
      <c r="D16" s="8"/>
      <c r="E16" s="35"/>
      <c r="F16" s="36"/>
      <c r="H16" s="7"/>
      <c r="I16" s="7"/>
      <c r="J16" s="7"/>
      <c r="K16" s="7"/>
      <c r="L16" s="7"/>
      <c r="M16" s="7"/>
      <c r="N16" s="56">
        <v>1</v>
      </c>
      <c r="O16" s="10">
        <f t="shared" si="7"/>
        <v>1.2528079921848831</v>
      </c>
      <c r="P16" s="10">
        <f t="shared" si="8"/>
        <v>1.2265839605214581</v>
      </c>
      <c r="Q16" s="10">
        <f t="shared" si="9"/>
        <v>1.1501724462597116</v>
      </c>
      <c r="R16" s="10">
        <f t="shared" si="10"/>
        <v>1.1991198160284549</v>
      </c>
      <c r="S16" s="10">
        <f t="shared" si="11"/>
        <v>1.193419554391002</v>
      </c>
      <c r="T16" s="97">
        <v>400</v>
      </c>
      <c r="U16" s="77">
        <v>37.718347999999999</v>
      </c>
      <c r="V16" s="77">
        <v>35.002822999999999</v>
      </c>
      <c r="W16" s="77">
        <v>34.929299</v>
      </c>
      <c r="X16" s="77">
        <v>34.972788000000001</v>
      </c>
      <c r="Y16" s="77">
        <v>35.036107000000001</v>
      </c>
      <c r="Z16" s="77">
        <v>35.217022999999998</v>
      </c>
      <c r="AA16" s="94">
        <v>3.8069600882352916</v>
      </c>
      <c r="AB16" s="94">
        <v>4.0630797037037061</v>
      </c>
      <c r="AC16" s="94">
        <v>4.5077070629629663</v>
      </c>
      <c r="AD16" s="94">
        <v>4.0704419117647062</v>
      </c>
      <c r="AE16" s="94">
        <v>3.8254305588235269</v>
      </c>
      <c r="AF16" s="77">
        <v>49.568976426470584</v>
      </c>
      <c r="AG16" s="77">
        <v>49.601936251851832</v>
      </c>
      <c r="AH16" s="77">
        <v>49.655772359259231</v>
      </c>
      <c r="AI16" s="77">
        <v>49.719976308823519</v>
      </c>
      <c r="AJ16" s="77">
        <v>49.736532705882361</v>
      </c>
      <c r="AK16" s="94">
        <v>1.5327790735294118</v>
      </c>
      <c r="AL16" s="94">
        <v>1.905926474074074</v>
      </c>
      <c r="AM16" s="94">
        <v>2.6742972148148159</v>
      </c>
      <c r="AN16" s="94">
        <v>1.9964650588235295</v>
      </c>
      <c r="AO16" s="94">
        <v>1.564611117647059</v>
      </c>
      <c r="AP16" s="77">
        <v>32.307303323529425</v>
      </c>
      <c r="AQ16" s="77">
        <v>30.113826266666674</v>
      </c>
      <c r="AR16" s="77">
        <v>29.463074388888899</v>
      </c>
      <c r="AS16" s="77">
        <v>30.189149382352952</v>
      </c>
      <c r="AT16" s="77">
        <v>32.525560580882356</v>
      </c>
      <c r="AU16" s="3">
        <f t="shared" si="12"/>
        <v>15.018147669705867</v>
      </c>
      <c r="AV16" s="3">
        <f t="shared" si="13"/>
        <v>17.369075285037006</v>
      </c>
      <c r="AW16" s="3">
        <f t="shared" si="14"/>
        <v>18.41277406651848</v>
      </c>
      <c r="AX16" s="3">
        <f t="shared" si="15"/>
        <v>17.496779374705863</v>
      </c>
      <c r="AY16" s="3">
        <f t="shared" si="16"/>
        <v>14.981444906176478</v>
      </c>
    </row>
    <row r="17" spans="1:51" s="90" customFormat="1" x14ac:dyDescent="0.25">
      <c r="D17" s="8"/>
      <c r="E17" s="35"/>
      <c r="F17" s="36"/>
      <c r="H17" s="7"/>
      <c r="I17" s="7"/>
      <c r="J17" s="7"/>
      <c r="K17" s="7"/>
      <c r="L17" s="7"/>
      <c r="M17" s="7"/>
      <c r="N17" s="14"/>
      <c r="O17" s="9"/>
      <c r="S17" s="37"/>
      <c r="T17" s="18" t="s">
        <v>59</v>
      </c>
      <c r="U17"/>
      <c r="V17" s="4"/>
      <c r="W17" s="4"/>
      <c r="X17" s="4"/>
      <c r="Y17" s="4"/>
      <c r="Z17" s="4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s="90" customFormat="1" ht="15" customHeight="1" x14ac:dyDescent="0.25">
      <c r="A18" s="121" t="s">
        <v>14</v>
      </c>
      <c r="B18" s="121"/>
      <c r="C18" s="121"/>
      <c r="D18" s="121"/>
      <c r="E18" s="121"/>
      <c r="F18" s="122"/>
      <c r="H18" s="7"/>
      <c r="I18" s="7"/>
      <c r="J18" s="7"/>
      <c r="K18" s="7"/>
      <c r="L18" s="7"/>
      <c r="M18" s="7"/>
      <c r="N18" s="14"/>
      <c r="O18" s="9"/>
      <c r="S18" s="37"/>
      <c r="T18" s="105"/>
      <c r="U18"/>
      <c r="V18" s="4"/>
      <c r="W18" s="4"/>
      <c r="X18" s="4"/>
      <c r="Y18" s="4"/>
      <c r="Z18" s="4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s="90" customFormat="1" ht="15" customHeight="1" x14ac:dyDescent="0.25">
      <c r="A19" s="121"/>
      <c r="B19" s="121"/>
      <c r="C19" s="121"/>
      <c r="D19" s="121"/>
      <c r="E19" s="121"/>
      <c r="F19" s="122"/>
      <c r="H19" s="7"/>
      <c r="I19" s="7"/>
      <c r="J19" s="7"/>
      <c r="K19" s="7"/>
      <c r="L19" s="7"/>
      <c r="M19" s="7"/>
      <c r="N19" s="14"/>
      <c r="O19" s="9"/>
      <c r="S19" s="9"/>
      <c r="T19" s="17"/>
      <c r="U19" s="2" t="s">
        <v>60</v>
      </c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s="90" customFormat="1" ht="15" customHeight="1" x14ac:dyDescent="0.25">
      <c r="A20" s="121"/>
      <c r="B20" s="121"/>
      <c r="C20" s="121"/>
      <c r="D20" s="121"/>
      <c r="E20" s="121"/>
      <c r="F20" s="122"/>
      <c r="H20" s="7"/>
      <c r="I20" s="7"/>
      <c r="J20" s="7"/>
      <c r="K20" s="7"/>
      <c r="L20" s="7"/>
      <c r="M20" s="7"/>
      <c r="N20" s="56">
        <v>1</v>
      </c>
      <c r="O20" s="9"/>
      <c r="P20" s="10">
        <f>($E$5*$N20*AB20+$F$5+$U20-W20)/(AB20*$N20)</f>
        <v>1.3410090325095021</v>
      </c>
      <c r="Q20" s="10">
        <f t="shared" ref="Q20:R20" si="17">($E$5*$N20*AC20+$F$5+$U20-X20)/(AC20*$N20)</f>
        <v>1.321324308183921</v>
      </c>
      <c r="R20" s="10">
        <f t="shared" si="17"/>
        <v>1.3319825728884978</v>
      </c>
      <c r="S20" s="9"/>
      <c r="T20" s="17">
        <v>250</v>
      </c>
      <c r="U20" s="77">
        <v>18.228331000000001</v>
      </c>
      <c r="V20" s="77"/>
      <c r="W20" s="77">
        <v>14.562976870967701</v>
      </c>
      <c r="X20" s="77">
        <v>13.9780723548387</v>
      </c>
      <c r="Y20" s="77">
        <v>14.6181962258065</v>
      </c>
      <c r="Z20" s="77"/>
      <c r="AA20" s="94"/>
      <c r="AB20" s="94">
        <v>4.2807538709677404</v>
      </c>
      <c r="AC20" s="94">
        <v>5.0771617741935504</v>
      </c>
      <c r="AD20" s="94">
        <v>4.2612692903225797</v>
      </c>
      <c r="AE20" s="94"/>
      <c r="AF20" s="77"/>
      <c r="AG20" s="77">
        <v>50.269216096774201</v>
      </c>
      <c r="AH20" s="77">
        <v>50.300657967741898</v>
      </c>
      <c r="AI20" s="77">
        <v>50.310792612903199</v>
      </c>
      <c r="AJ20" s="77"/>
      <c r="AK20" s="94"/>
      <c r="AL20" s="94">
        <v>3.2489842580645201</v>
      </c>
      <c r="AM20" s="94">
        <v>3.6162459354838701</v>
      </c>
      <c r="AN20" s="94">
        <v>2.77801980645161</v>
      </c>
      <c r="AO20" s="94"/>
      <c r="AP20" s="77"/>
      <c r="AQ20" s="77">
        <v>34.781154774193503</v>
      </c>
      <c r="AR20" s="77">
        <v>32.837031838709699</v>
      </c>
      <c r="AS20" s="77">
        <v>34.403320451612899</v>
      </c>
      <c r="AT20" s="77"/>
      <c r="AU20" s="3"/>
      <c r="AV20" s="3">
        <f t="shared" ref="AV20:AV25" si="18">AG20-AB20-(1+C44)*AQ20+(1+$B$31)*AL20</f>
        <v>14.521271394838767</v>
      </c>
      <c r="AW20" s="3">
        <f t="shared" ref="AW20:AW25" si="19">AH20-AC20-(1+D44)*AR20+(1+$B$31)*AM20</f>
        <v>16.075035209032198</v>
      </c>
      <c r="AX20" s="3">
        <f t="shared" ref="AX20:AX25" si="20">AI20-AD20-(1+E44)*AS20+(1+$B$31)*AN20</f>
        <v>14.479783073548361</v>
      </c>
      <c r="AY20" s="3"/>
    </row>
    <row r="21" spans="1:51" ht="15" customHeight="1" x14ac:dyDescent="0.25">
      <c r="A21" s="51" t="s">
        <v>15</v>
      </c>
      <c r="D21" s="9">
        <v>300</v>
      </c>
      <c r="E21" s="9">
        <v>150</v>
      </c>
      <c r="F21" s="37">
        <v>100</v>
      </c>
      <c r="N21" s="56">
        <v>1</v>
      </c>
      <c r="P21" s="10">
        <f>($E$6*$N21*AB21+$F$6+$U21-W21)/(AB21*$N21)</f>
        <v>1.3960930611019622</v>
      </c>
      <c r="Q21" s="10">
        <f t="shared" ref="Q21:R21" si="21">($E$6*$N21*AC21+$F$6+$U21-X21)/(AC21*$N21)</f>
        <v>1.3513368251843614</v>
      </c>
      <c r="R21" s="10">
        <f t="shared" si="21"/>
        <v>1.3645946185038393</v>
      </c>
      <c r="T21" s="17">
        <v>275</v>
      </c>
      <c r="U21" s="77">
        <v>20.84873</v>
      </c>
      <c r="V21" s="77"/>
      <c r="W21" s="77">
        <v>16.720784096774199</v>
      </c>
      <c r="X21" s="77">
        <v>16.165159838709702</v>
      </c>
      <c r="Y21" s="77">
        <v>16.8826011612903</v>
      </c>
      <c r="Z21" s="77"/>
      <c r="AA21" s="94"/>
      <c r="AB21" s="94">
        <v>4.5830191290322597</v>
      </c>
      <c r="AC21" s="94">
        <v>5.4712432258064503</v>
      </c>
      <c r="AD21" s="94">
        <v>4.5629450645161302</v>
      </c>
      <c r="AE21" s="94"/>
      <c r="AF21" s="77"/>
      <c r="AG21" s="77">
        <v>50.086105032258097</v>
      </c>
      <c r="AH21" s="77">
        <v>50.136324354838699</v>
      </c>
      <c r="AI21" s="77">
        <v>50.154668354838698</v>
      </c>
      <c r="AJ21" s="77"/>
      <c r="AK21" s="94"/>
      <c r="AL21" s="94">
        <v>2.5931445161290299</v>
      </c>
      <c r="AM21" s="94">
        <v>3.1163965161290301</v>
      </c>
      <c r="AN21" s="94">
        <v>2.5255309677419402</v>
      </c>
      <c r="AO21" s="94"/>
      <c r="AP21" s="77"/>
      <c r="AQ21" s="77">
        <v>33.880331677419399</v>
      </c>
      <c r="AR21" s="77">
        <v>32.070700483871001</v>
      </c>
      <c r="AS21" s="77">
        <v>33.673540258064499</v>
      </c>
      <c r="AT21" s="77"/>
      <c r="AU21" s="3"/>
      <c r="AV21" s="3">
        <f t="shared" si="18"/>
        <v>14.26776163225805</v>
      </c>
      <c r="AW21" s="3">
        <f t="shared" si="19"/>
        <v>15.773105091612855</v>
      </c>
      <c r="AX21" s="3">
        <f t="shared" si="20"/>
        <v>14.494224619354849</v>
      </c>
      <c r="AY21" s="3"/>
    </row>
    <row r="22" spans="1:51" ht="15" customHeight="1" x14ac:dyDescent="0.25">
      <c r="A22" s="51" t="s">
        <v>4</v>
      </c>
      <c r="D22" s="38">
        <v>50</v>
      </c>
      <c r="E22" s="38">
        <v>50</v>
      </c>
      <c r="F22" s="39">
        <v>50</v>
      </c>
      <c r="N22" s="56">
        <v>1</v>
      </c>
      <c r="O22" s="10"/>
      <c r="P22" s="106">
        <f>($E$7*$N22*AB22+$F$7+$U22-W22)/(AB22*$N22)</f>
        <v>1.437299110116498</v>
      </c>
      <c r="Q22" s="106">
        <f t="shared" ref="Q22:R22" si="22">($E$7*$N22*AC22+$F$7+$U22-X22)/(AC22*$N22)</f>
        <v>1.4088517267235714</v>
      </c>
      <c r="R22" s="106">
        <f t="shared" si="22"/>
        <v>1.4051598961778984</v>
      </c>
      <c r="S22" s="10"/>
      <c r="T22" s="17">
        <v>300</v>
      </c>
      <c r="U22" s="77">
        <v>23.758679000000001</v>
      </c>
      <c r="V22" s="77"/>
      <c r="W22" s="77">
        <v>19.245192258064499</v>
      </c>
      <c r="X22" s="77">
        <v>18.4833052258065</v>
      </c>
      <c r="Y22" s="77">
        <v>19.404092806451601</v>
      </c>
      <c r="Z22" s="77"/>
      <c r="AA22" s="94"/>
      <c r="AB22" s="94">
        <v>4.8141535806451596</v>
      </c>
      <c r="AC22" s="94">
        <v>5.8039247096774202</v>
      </c>
      <c r="AD22" s="94">
        <v>4.8095347419354804</v>
      </c>
      <c r="AE22" s="94"/>
      <c r="AF22" s="77"/>
      <c r="AG22" s="77">
        <v>49.887546516128999</v>
      </c>
      <c r="AH22" s="77">
        <v>49.931536322580598</v>
      </c>
      <c r="AI22" s="77">
        <v>49.955233387096797</v>
      </c>
      <c r="AJ22" s="77"/>
      <c r="AK22" s="94"/>
      <c r="AL22" s="94">
        <v>2.3391682903225801</v>
      </c>
      <c r="AM22" s="94">
        <v>2.7492468387096798</v>
      </c>
      <c r="AN22" s="94">
        <v>2.1072768387096801</v>
      </c>
      <c r="AO22" s="94"/>
      <c r="AP22" s="77"/>
      <c r="AQ22" s="77">
        <v>33.354199903225798</v>
      </c>
      <c r="AR22" s="77">
        <v>31.4189674516129</v>
      </c>
      <c r="AS22" s="77">
        <v>33.253998548387102</v>
      </c>
      <c r="AT22" s="77"/>
      <c r="AU22" s="3"/>
      <c r="AV22" s="3">
        <f t="shared" si="18"/>
        <v>14.105144688387073</v>
      </c>
      <c r="AW22" s="3">
        <f t="shared" si="19"/>
        <v>15.512875936774154</v>
      </c>
      <c r="AX22" s="3">
        <f t="shared" si="20"/>
        <v>14.041122472258088</v>
      </c>
      <c r="AY22" s="3"/>
    </row>
    <row r="23" spans="1:51" ht="15" customHeight="1" x14ac:dyDescent="0.25">
      <c r="A23" s="51" t="s">
        <v>7</v>
      </c>
      <c r="D23" s="38">
        <v>47.74</v>
      </c>
      <c r="E23" s="38">
        <v>47.67</v>
      </c>
      <c r="F23" s="39">
        <v>47.55</v>
      </c>
      <c r="N23" s="56">
        <v>1</v>
      </c>
      <c r="O23" s="10"/>
      <c r="P23" s="106">
        <f>($E$8*$N23*AB23+$F$8+$U23-W23)/(AB23*$N23)</f>
        <v>1.4280532770175733</v>
      </c>
      <c r="Q23" s="106">
        <f t="shared" ref="Q23:R23" si="23">($E$8*$N23*AC23+$F$8+$U23-X23)/(AC23*$N23)</f>
        <v>1.4281267376083677</v>
      </c>
      <c r="R23" s="106">
        <f t="shared" si="23"/>
        <v>1.4232136569386284</v>
      </c>
      <c r="S23" s="10"/>
      <c r="T23" s="17">
        <v>325</v>
      </c>
      <c r="U23" s="77">
        <v>26.714182000000001</v>
      </c>
      <c r="V23" s="77"/>
      <c r="W23" s="77">
        <v>22.238615580645199</v>
      </c>
      <c r="X23" s="77">
        <v>21.284031258064498</v>
      </c>
      <c r="Y23" s="77">
        <v>22.263480032258101</v>
      </c>
      <c r="Z23" s="77"/>
      <c r="AA23" s="94"/>
      <c r="AB23" s="94">
        <v>4.9008330645161298</v>
      </c>
      <c r="AC23" s="94">
        <v>5.9499858387096802</v>
      </c>
      <c r="AD23" s="94">
        <v>4.8995659032258096</v>
      </c>
      <c r="AE23" s="94"/>
      <c r="AF23" s="77"/>
      <c r="AG23" s="77">
        <v>49.632656096774198</v>
      </c>
      <c r="AH23" s="77">
        <v>49.700629967741897</v>
      </c>
      <c r="AI23" s="77">
        <v>49.734550645161299</v>
      </c>
      <c r="AJ23" s="77"/>
      <c r="AK23" s="94"/>
      <c r="AL23" s="94">
        <v>2.4207534838709699</v>
      </c>
      <c r="AM23" s="94">
        <v>4.0216372580645201</v>
      </c>
      <c r="AN23" s="94">
        <v>3.6216999677419399</v>
      </c>
      <c r="AO23" s="94"/>
      <c r="AP23" s="77"/>
      <c r="AQ23" s="77">
        <v>33.475266741935499</v>
      </c>
      <c r="AR23" s="77">
        <v>32.1663261935484</v>
      </c>
      <c r="AS23" s="77">
        <v>34.252079000000002</v>
      </c>
      <c r="AT23" s="77"/>
      <c r="AU23" s="3"/>
      <c r="AV23" s="3">
        <f t="shared" si="18"/>
        <v>13.72572484387096</v>
      </c>
      <c r="AW23" s="3">
        <f t="shared" si="19"/>
        <v>15.686387938709627</v>
      </c>
      <c r="AX23" s="3">
        <f t="shared" si="20"/>
        <v>14.277039709032262</v>
      </c>
      <c r="AY23" s="3"/>
    </row>
    <row r="24" spans="1:51" s="90" customFormat="1" ht="15" customHeight="1" x14ac:dyDescent="0.25">
      <c r="A24" s="51" t="s">
        <v>9</v>
      </c>
      <c r="D24" s="38">
        <v>34.770000000000003</v>
      </c>
      <c r="E24" s="38">
        <v>34.159999999999997</v>
      </c>
      <c r="F24" s="39">
        <v>33.159999999999997</v>
      </c>
      <c r="H24" s="7"/>
      <c r="I24" s="7"/>
      <c r="J24" s="7"/>
      <c r="K24" s="7"/>
      <c r="L24" s="7"/>
      <c r="M24" s="7"/>
      <c r="N24" s="56">
        <v>1</v>
      </c>
      <c r="O24" s="10"/>
      <c r="P24" s="10">
        <f>($E$11*$N24*AB24+$F$11+$U24-W24)/(AB24*$N24)</f>
        <v>1.1676121460152946</v>
      </c>
      <c r="Q24" s="10">
        <f t="shared" ref="Q24:R24" si="24">($E$11*$N24*AC24+$F$11+$U24-X24)/(AC24*$N24)</f>
        <v>1.1306819399506922</v>
      </c>
      <c r="R24" s="10">
        <f t="shared" si="24"/>
        <v>1.2077420840047881</v>
      </c>
      <c r="S24" s="10"/>
      <c r="T24" s="17">
        <v>400</v>
      </c>
      <c r="U24" s="77">
        <v>36.130347999999998</v>
      </c>
      <c r="V24" s="77"/>
      <c r="W24" s="77">
        <v>33.610354225806503</v>
      </c>
      <c r="X24" s="77">
        <v>33.476327096774199</v>
      </c>
      <c r="Y24" s="77">
        <v>33.439099290322602</v>
      </c>
      <c r="Z24" s="77"/>
      <c r="AA24" s="94"/>
      <c r="AB24" s="94">
        <v>4.0154207419354799</v>
      </c>
      <c r="AC24" s="94">
        <v>4.5013699677419403</v>
      </c>
      <c r="AD24" s="94">
        <v>4.0307946451612899</v>
      </c>
      <c r="AE24" s="94"/>
      <c r="AF24" s="77"/>
      <c r="AG24" s="77">
        <v>50.4111786774194</v>
      </c>
      <c r="AH24" s="77">
        <v>49.813302774193602</v>
      </c>
      <c r="AI24" s="77">
        <v>49.478309000000003</v>
      </c>
      <c r="AJ24" s="77"/>
      <c r="AK24" s="94"/>
      <c r="AL24" s="94">
        <v>5.2934330645161296</v>
      </c>
      <c r="AM24" s="94">
        <v>6.0988026129032296</v>
      </c>
      <c r="AN24" s="94">
        <v>5.5709035806451599</v>
      </c>
      <c r="AO24" s="94"/>
      <c r="AP24" s="77"/>
      <c r="AQ24" s="77">
        <v>36.272245677419399</v>
      </c>
      <c r="AR24" s="77">
        <v>35.2183322580645</v>
      </c>
      <c r="AS24" s="77">
        <v>36.6170531290323</v>
      </c>
      <c r="AT24" s="77"/>
      <c r="AU24" s="3"/>
      <c r="AV24" s="3">
        <f t="shared" si="18"/>
        <v>15.522813983870975</v>
      </c>
      <c r="AW24" s="3">
        <f t="shared" si="19"/>
        <v>16.31437921354846</v>
      </c>
      <c r="AX24" s="3">
        <f t="shared" si="20"/>
        <v>14.512782878064481</v>
      </c>
      <c r="AY24" s="3"/>
    </row>
    <row r="25" spans="1:51" s="90" customFormat="1" x14ac:dyDescent="0.25">
      <c r="A25" s="51" t="s">
        <v>8</v>
      </c>
      <c r="D25" s="9">
        <v>6.98</v>
      </c>
      <c r="E25" s="9">
        <v>7.41</v>
      </c>
      <c r="F25" s="37">
        <v>7.64</v>
      </c>
      <c r="H25" s="7"/>
      <c r="I25" s="7"/>
      <c r="J25" s="7"/>
      <c r="K25" s="7"/>
      <c r="L25" s="7"/>
      <c r="M25" s="7"/>
      <c r="N25" s="14"/>
      <c r="O25" s="10"/>
      <c r="P25" s="10"/>
      <c r="Q25" s="10"/>
      <c r="R25" s="10"/>
      <c r="S25" s="10"/>
      <c r="T25" s="19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3"/>
      <c r="AL25" s="3"/>
      <c r="AM25" s="3"/>
      <c r="AN25" s="3"/>
      <c r="AO25" s="3"/>
      <c r="AP25" s="7"/>
      <c r="AQ25" s="7"/>
      <c r="AR25" s="7"/>
      <c r="AS25" s="7"/>
      <c r="AT25" s="7"/>
      <c r="AU25" s="3"/>
      <c r="AV25" s="3"/>
      <c r="AW25" s="3"/>
      <c r="AX25" s="3"/>
      <c r="AY25" s="3"/>
    </row>
    <row r="26" spans="1:51" s="90" customFormat="1" x14ac:dyDescent="0.25">
      <c r="A26" s="51" t="s">
        <v>16</v>
      </c>
      <c r="D26" s="10">
        <f>1-(D23-D24-D25)/D23</f>
        <v>0.87452869710934233</v>
      </c>
      <c r="E26" s="10">
        <f>1-(E23-E24-E25)/E23</f>
        <v>0.8720369204950702</v>
      </c>
      <c r="F26" s="40">
        <f>1-(F23-F24-F25)/F23</f>
        <v>0.85804416403785488</v>
      </c>
      <c r="H26" s="7"/>
      <c r="I26" s="7"/>
      <c r="J26" s="7"/>
      <c r="K26" s="7"/>
      <c r="L26" s="7"/>
      <c r="M26" s="7"/>
      <c r="N26" s="14"/>
      <c r="O26" s="10"/>
      <c r="P26" s="10"/>
      <c r="Q26" s="10"/>
      <c r="R26" s="10"/>
      <c r="S26" s="10"/>
      <c r="T26" s="19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3"/>
      <c r="AL26" s="3"/>
      <c r="AM26" s="3"/>
      <c r="AN26" s="3"/>
      <c r="AO26" s="3"/>
      <c r="AP26" s="7"/>
      <c r="AQ26" s="7"/>
      <c r="AR26" s="7"/>
      <c r="AS26" s="7"/>
      <c r="AT26" s="7"/>
      <c r="AU26" s="1"/>
      <c r="AV26" s="1"/>
      <c r="AW26" s="1"/>
      <c r="AX26" s="1"/>
      <c r="AY26" s="1"/>
    </row>
    <row r="27" spans="1:51" s="90" customFormat="1" x14ac:dyDescent="0.25">
      <c r="A27" s="51" t="s">
        <v>6</v>
      </c>
      <c r="D27" s="10">
        <f>D23/(D24+D25)</f>
        <v>1.1434730538922155</v>
      </c>
      <c r="E27" s="10">
        <f>E23/(E24+E25)</f>
        <v>1.1467404378157326</v>
      </c>
      <c r="F27" s="40">
        <f>F23/(F24+F25)</f>
        <v>1.1654411764705883</v>
      </c>
      <c r="H27" s="7"/>
      <c r="I27" s="7"/>
      <c r="J27" s="7"/>
      <c r="K27" s="7"/>
      <c r="L27" s="7"/>
      <c r="M27" s="7"/>
      <c r="N27" s="14"/>
      <c r="O27" s="10"/>
      <c r="P27" s="10"/>
      <c r="Q27" s="10"/>
      <c r="R27" s="10"/>
      <c r="S27" s="10"/>
      <c r="T27" s="19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3"/>
      <c r="AL27" s="3"/>
      <c r="AM27" s="3"/>
      <c r="AN27" s="3"/>
      <c r="AO27" s="3"/>
      <c r="AP27" s="7"/>
      <c r="AQ27" s="7"/>
      <c r="AR27" s="7"/>
      <c r="AS27" s="7"/>
      <c r="AT27" s="7"/>
      <c r="AU27" s="1"/>
      <c r="AV27" s="1"/>
      <c r="AW27" s="1"/>
      <c r="AX27" s="1"/>
      <c r="AY27" s="1"/>
    </row>
    <row r="28" spans="1:51" s="90" customFormat="1" x14ac:dyDescent="0.25">
      <c r="D28" s="9"/>
      <c r="E28" s="9"/>
      <c r="F28" s="37"/>
      <c r="H28" s="7"/>
      <c r="I28" s="7"/>
      <c r="J28" s="7"/>
      <c r="K28" s="7"/>
      <c r="L28" s="7"/>
      <c r="M28" s="7"/>
      <c r="N28" s="14"/>
      <c r="O28" s="9"/>
      <c r="S28" s="9"/>
      <c r="T28" s="18"/>
      <c r="U28" s="2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s="90" customFormat="1" x14ac:dyDescent="0.25">
      <c r="A29" s="91"/>
      <c r="B29" s="91" t="s">
        <v>69</v>
      </c>
      <c r="C29" s="91" t="s">
        <v>70</v>
      </c>
      <c r="D29" s="9"/>
      <c r="E29" s="9"/>
      <c r="F29" s="37"/>
      <c r="H29" s="7"/>
      <c r="I29" s="7"/>
      <c r="J29" s="7"/>
      <c r="K29" s="7"/>
      <c r="L29" s="7"/>
      <c r="M29" s="7"/>
      <c r="N29" s="14"/>
      <c r="O29" s="9"/>
      <c r="S29" s="9"/>
      <c r="T29" s="18"/>
      <c r="U29" s="2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x14ac:dyDescent="0.25">
      <c r="A30" s="51" t="s">
        <v>3</v>
      </c>
      <c r="B30" s="128">
        <v>0.02</v>
      </c>
      <c r="C30" s="129">
        <v>0</v>
      </c>
      <c r="D30" s="9"/>
      <c r="E30" s="9"/>
      <c r="F30" s="37"/>
      <c r="T30" s="18"/>
      <c r="U30" s="2"/>
    </row>
    <row r="31" spans="1:51" x14ac:dyDescent="0.25">
      <c r="A31" s="51" t="s">
        <v>2</v>
      </c>
      <c r="B31" s="128">
        <v>0.02</v>
      </c>
      <c r="C31" s="129">
        <v>0</v>
      </c>
      <c r="D31" s="9"/>
      <c r="E31" s="9"/>
      <c r="F31" s="37"/>
      <c r="N31" s="14"/>
      <c r="O31" s="10"/>
      <c r="P31" s="10"/>
      <c r="Q31" s="10"/>
      <c r="R31" s="10"/>
      <c r="S31" s="10"/>
      <c r="T31" s="19"/>
      <c r="U31" s="7"/>
      <c r="V31" s="7"/>
      <c r="W31" s="7"/>
      <c r="X31" s="7"/>
      <c r="Y31" s="7"/>
      <c r="Z31" s="7"/>
      <c r="AA31" s="23"/>
      <c r="AB31" s="23"/>
      <c r="AC31" s="23"/>
      <c r="AD31" s="23"/>
      <c r="AE31" s="23"/>
      <c r="AF31" s="7"/>
      <c r="AG31" s="7"/>
      <c r="AH31" s="7"/>
      <c r="AI31" s="7"/>
      <c r="AJ31" s="7"/>
      <c r="AK31" s="3"/>
      <c r="AL31" s="3"/>
      <c r="AM31" s="3"/>
      <c r="AN31" s="3"/>
      <c r="AO31" s="3"/>
      <c r="AP31" s="7"/>
      <c r="AQ31" s="7"/>
      <c r="AR31" s="7"/>
      <c r="AS31" s="7"/>
      <c r="AT31" s="7"/>
    </row>
    <row r="32" spans="1:51" x14ac:dyDescent="0.25">
      <c r="A32" s="51" t="s">
        <v>71</v>
      </c>
      <c r="B32" s="128">
        <v>0.02</v>
      </c>
      <c r="C32" s="129">
        <v>0</v>
      </c>
      <c r="D32" s="9"/>
      <c r="E32" s="9"/>
      <c r="F32" s="37"/>
      <c r="N32" s="14"/>
      <c r="O32" s="10"/>
      <c r="P32" s="10"/>
      <c r="Q32" s="10"/>
      <c r="R32" s="10"/>
      <c r="S32" s="10"/>
      <c r="T32" s="19"/>
      <c r="U32" s="7"/>
      <c r="V32" s="7"/>
      <c r="W32" s="7"/>
      <c r="X32" s="7"/>
      <c r="Y32" s="7"/>
      <c r="Z32" s="7"/>
      <c r="AA32" s="23"/>
      <c r="AB32" s="23"/>
      <c r="AC32" s="23"/>
      <c r="AD32" s="23"/>
      <c r="AE32" s="23"/>
      <c r="AF32" s="7"/>
      <c r="AG32" s="7"/>
      <c r="AH32" s="7"/>
      <c r="AI32" s="7"/>
      <c r="AJ32" s="7"/>
      <c r="AK32" s="3"/>
      <c r="AL32" s="3"/>
      <c r="AM32" s="3"/>
      <c r="AN32" s="3"/>
      <c r="AO32" s="3"/>
      <c r="AP32" s="7"/>
      <c r="AQ32" s="7"/>
      <c r="AR32" s="7"/>
      <c r="AS32" s="7"/>
      <c r="AT32" s="7"/>
    </row>
    <row r="33" spans="7:46" x14ac:dyDescent="0.25">
      <c r="G33" s="90"/>
      <c r="H33" s="7"/>
      <c r="I33" s="7"/>
      <c r="J33" s="7"/>
      <c r="K33" s="7"/>
      <c r="L33" s="7"/>
      <c r="M33" s="7"/>
      <c r="N33" s="14"/>
      <c r="O33" s="10"/>
      <c r="P33" s="10"/>
      <c r="Q33" s="10"/>
      <c r="R33" s="10"/>
      <c r="S33" s="10"/>
      <c r="T33" s="19"/>
      <c r="U33" s="7"/>
      <c r="V33" s="7"/>
      <c r="W33" s="7"/>
      <c r="X33" s="7"/>
      <c r="Y33" s="7"/>
      <c r="Z33" s="7"/>
      <c r="AA33" s="23"/>
      <c r="AB33" s="23"/>
      <c r="AC33" s="23"/>
      <c r="AD33" s="23"/>
      <c r="AE33" s="23"/>
      <c r="AF33" s="7"/>
      <c r="AG33" s="7"/>
      <c r="AH33" s="7"/>
      <c r="AI33" s="7"/>
      <c r="AJ33" s="7"/>
      <c r="AK33" s="3"/>
      <c r="AL33" s="3"/>
      <c r="AM33" s="3"/>
      <c r="AN33" s="3"/>
      <c r="AO33" s="3"/>
      <c r="AP33" s="7"/>
      <c r="AQ33" s="7"/>
      <c r="AR33" s="7"/>
      <c r="AS33" s="7"/>
      <c r="AT33" s="7"/>
    </row>
    <row r="34" spans="7:46" x14ac:dyDescent="0.25">
      <c r="G34" s="90"/>
      <c r="H34" s="7"/>
      <c r="I34" s="7"/>
      <c r="J34" s="7"/>
      <c r="K34" s="7"/>
      <c r="L34" s="7"/>
      <c r="M34" s="7"/>
      <c r="N34" s="14"/>
      <c r="O34" s="10"/>
      <c r="P34" s="10"/>
      <c r="Q34" s="10"/>
      <c r="R34" s="10"/>
      <c r="S34" s="10"/>
      <c r="T34" s="19"/>
      <c r="U34" s="7"/>
      <c r="V34" s="7"/>
      <c r="W34" s="7"/>
      <c r="X34" s="7"/>
      <c r="Y34" s="7"/>
      <c r="Z34" s="7"/>
      <c r="AA34" s="23"/>
      <c r="AB34" s="23"/>
      <c r="AC34" s="23"/>
      <c r="AD34" s="23"/>
      <c r="AE34" s="23"/>
      <c r="AF34" s="7"/>
      <c r="AG34" s="7"/>
      <c r="AH34" s="7"/>
      <c r="AI34" s="7"/>
      <c r="AJ34" s="7"/>
      <c r="AK34" s="3"/>
      <c r="AL34" s="3"/>
      <c r="AM34" s="3"/>
      <c r="AN34" s="3"/>
      <c r="AO34" s="3"/>
      <c r="AP34" s="7"/>
      <c r="AQ34" s="7"/>
      <c r="AR34" s="7"/>
      <c r="AS34" s="7"/>
      <c r="AT34" s="7"/>
    </row>
    <row r="35" spans="7:46" x14ac:dyDescent="0.25">
      <c r="G35" s="90"/>
      <c r="H35" s="7"/>
      <c r="I35" s="7"/>
      <c r="J35" s="7"/>
      <c r="K35" s="7"/>
      <c r="L35" s="7"/>
      <c r="M35" s="7"/>
      <c r="N35" s="14"/>
      <c r="O35" s="10"/>
      <c r="P35" s="10"/>
      <c r="Q35" s="10"/>
      <c r="R35" s="10"/>
      <c r="S35" s="10"/>
      <c r="T35" s="19"/>
      <c r="U35" s="7"/>
      <c r="V35" s="7"/>
      <c r="W35" s="7"/>
      <c r="X35" s="7"/>
      <c r="Y35" s="7"/>
      <c r="Z35" s="7"/>
      <c r="AA35" s="23"/>
      <c r="AB35" s="23"/>
      <c r="AC35" s="23"/>
      <c r="AD35" s="23"/>
      <c r="AE35" s="23"/>
      <c r="AF35" s="7"/>
      <c r="AG35" s="7"/>
      <c r="AH35" s="7"/>
      <c r="AI35" s="7"/>
      <c r="AJ35" s="7"/>
      <c r="AK35" s="3"/>
      <c r="AL35" s="3"/>
      <c r="AM35" s="3"/>
      <c r="AN35" s="3"/>
      <c r="AO35" s="3"/>
      <c r="AP35" s="7"/>
      <c r="AQ35" s="7"/>
      <c r="AR35" s="7"/>
      <c r="AS35" s="7"/>
      <c r="AT35" s="7"/>
    </row>
    <row r="36" spans="7:46" x14ac:dyDescent="0.25">
      <c r="G36" s="90"/>
      <c r="H36" s="7"/>
      <c r="I36" s="7"/>
      <c r="J36" s="7"/>
      <c r="K36" s="7"/>
      <c r="L36" s="7"/>
      <c r="M36" s="7"/>
      <c r="N36" s="14"/>
      <c r="O36" s="10"/>
      <c r="P36" s="10"/>
      <c r="Q36" s="10"/>
      <c r="R36" s="10"/>
      <c r="S36" s="10"/>
      <c r="T36" s="19"/>
      <c r="U36" s="7"/>
      <c r="V36" s="7"/>
      <c r="W36" s="7"/>
      <c r="X36" s="7"/>
      <c r="Y36" s="7"/>
      <c r="Z36" s="7"/>
      <c r="AA36" s="23"/>
      <c r="AB36" s="23"/>
      <c r="AC36" s="23"/>
      <c r="AD36" s="23"/>
      <c r="AE36" s="23"/>
      <c r="AF36" s="7"/>
      <c r="AG36" s="7"/>
      <c r="AH36" s="7"/>
      <c r="AI36" s="7"/>
      <c r="AJ36" s="7"/>
      <c r="AK36" s="3"/>
      <c r="AL36" s="3"/>
      <c r="AM36" s="3"/>
      <c r="AN36" s="3"/>
      <c r="AO36" s="3"/>
      <c r="AP36" s="7"/>
      <c r="AQ36" s="7"/>
      <c r="AR36" s="7"/>
      <c r="AS36" s="7"/>
      <c r="AT36" s="7"/>
    </row>
    <row r="37" spans="7:46" x14ac:dyDescent="0.25">
      <c r="G37" s="90"/>
      <c r="H37" s="7"/>
      <c r="I37" s="7"/>
      <c r="J37" s="7"/>
      <c r="K37" s="7"/>
      <c r="L37" s="7"/>
      <c r="M37" s="7"/>
      <c r="N37" s="14"/>
      <c r="P37" s="10"/>
      <c r="Q37" s="10"/>
      <c r="R37" s="10"/>
      <c r="T37" s="18"/>
      <c r="U37" s="98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</row>
    <row r="38" spans="7:46" x14ac:dyDescent="0.25">
      <c r="G38" s="90"/>
      <c r="H38" s="7"/>
      <c r="I38" s="7"/>
      <c r="J38" s="7"/>
      <c r="K38" s="7"/>
      <c r="L38" s="7"/>
      <c r="M38" s="7"/>
      <c r="N38" s="16"/>
      <c r="T38" s="21"/>
      <c r="U38" s="98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</row>
    <row r="39" spans="7:46" x14ac:dyDescent="0.25">
      <c r="J39" s="22"/>
      <c r="K39" s="22"/>
      <c r="L39" s="22"/>
      <c r="T39" s="21"/>
      <c r="U39" s="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</row>
    <row r="40" spans="7:46" x14ac:dyDescent="0.25">
      <c r="J40" s="22"/>
      <c r="K40" s="22"/>
      <c r="L40" s="22"/>
      <c r="N40" s="14"/>
      <c r="O40" s="10"/>
      <c r="P40" s="10"/>
      <c r="Q40" s="10"/>
      <c r="R40" s="10"/>
      <c r="S40" s="10"/>
      <c r="T40" s="21"/>
      <c r="U40" s="7"/>
      <c r="V40" s="7"/>
      <c r="W40" s="7"/>
      <c r="X40" s="7"/>
      <c r="Y40" s="7"/>
      <c r="Z40" s="7"/>
      <c r="AA40" s="23"/>
      <c r="AB40" s="23"/>
      <c r="AC40" s="23"/>
      <c r="AD40" s="23"/>
      <c r="AE40" s="23"/>
      <c r="AF40" s="7"/>
      <c r="AG40" s="7"/>
      <c r="AH40" s="7"/>
      <c r="AI40" s="7"/>
      <c r="AJ40" s="7"/>
      <c r="AK40" s="3"/>
      <c r="AL40" s="3"/>
      <c r="AM40" s="3"/>
      <c r="AN40" s="3"/>
      <c r="AO40" s="3"/>
      <c r="AP40" s="7"/>
      <c r="AQ40" s="7"/>
      <c r="AR40" s="7"/>
      <c r="AS40" s="7"/>
      <c r="AT40" s="7"/>
    </row>
    <row r="41" spans="7:46" x14ac:dyDescent="0.25">
      <c r="N41" s="14"/>
      <c r="O41" s="10"/>
      <c r="P41" s="10"/>
      <c r="Q41" s="10"/>
      <c r="R41" s="10"/>
      <c r="S41" s="10"/>
      <c r="T41" s="21"/>
      <c r="U41" s="7"/>
      <c r="V41" s="7"/>
      <c r="W41" s="7"/>
      <c r="X41" s="7"/>
      <c r="Y41" s="7"/>
      <c r="Z41" s="7"/>
      <c r="AA41" s="23"/>
      <c r="AB41" s="23"/>
      <c r="AC41" s="23"/>
      <c r="AD41" s="23"/>
      <c r="AE41" s="23"/>
      <c r="AF41" s="7"/>
      <c r="AG41" s="7"/>
      <c r="AH41" s="7"/>
      <c r="AI41" s="7"/>
      <c r="AJ41" s="7"/>
      <c r="AK41" s="3"/>
      <c r="AL41" s="3"/>
      <c r="AM41" s="3"/>
      <c r="AN41" s="3"/>
      <c r="AO41" s="3"/>
      <c r="AP41" s="7"/>
      <c r="AQ41" s="7"/>
      <c r="AR41" s="7"/>
      <c r="AS41" s="7"/>
      <c r="AT41" s="7"/>
    </row>
    <row r="42" spans="7:46" x14ac:dyDescent="0.25">
      <c r="N42" s="14"/>
      <c r="O42" s="10"/>
      <c r="P42" s="10"/>
      <c r="Q42" s="10"/>
      <c r="R42" s="10"/>
      <c r="S42" s="10"/>
      <c r="T42" s="21"/>
      <c r="U42" s="7"/>
      <c r="V42" s="7"/>
      <c r="W42" s="7"/>
      <c r="X42" s="7"/>
      <c r="Y42" s="7"/>
      <c r="Z42" s="7"/>
      <c r="AA42" s="23"/>
      <c r="AB42" s="23"/>
      <c r="AC42" s="23"/>
      <c r="AD42" s="23"/>
      <c r="AE42" s="23"/>
      <c r="AF42" s="7"/>
      <c r="AG42" s="7"/>
      <c r="AH42" s="7"/>
      <c r="AI42" s="7"/>
      <c r="AJ42" s="7"/>
      <c r="AK42" s="3"/>
      <c r="AL42" s="3"/>
      <c r="AM42" s="3"/>
      <c r="AN42" s="3"/>
      <c r="AO42" s="3"/>
      <c r="AP42" s="7"/>
      <c r="AQ42" s="7"/>
      <c r="AR42" s="7"/>
      <c r="AS42" s="7"/>
      <c r="AT42" s="7"/>
    </row>
    <row r="43" spans="7:46" x14ac:dyDescent="0.25">
      <c r="N43" s="14"/>
      <c r="O43" s="10"/>
      <c r="P43" s="10"/>
      <c r="Q43" s="10"/>
      <c r="R43" s="10"/>
      <c r="S43" s="10"/>
      <c r="T43" s="21"/>
      <c r="U43" s="7"/>
      <c r="V43" s="7"/>
      <c r="W43" s="7"/>
      <c r="X43" s="7"/>
      <c r="Y43" s="7"/>
      <c r="Z43" s="7"/>
      <c r="AA43" s="23"/>
      <c r="AB43" s="23"/>
      <c r="AC43" s="23"/>
      <c r="AD43" s="23"/>
      <c r="AE43" s="23"/>
      <c r="AF43" s="7"/>
      <c r="AG43" s="7"/>
      <c r="AH43" s="7"/>
      <c r="AI43" s="7"/>
      <c r="AJ43" s="7"/>
      <c r="AK43" s="3"/>
      <c r="AL43" s="3"/>
      <c r="AM43" s="3"/>
      <c r="AN43" s="3"/>
      <c r="AO43" s="3"/>
      <c r="AP43" s="7"/>
      <c r="AQ43" s="7"/>
      <c r="AR43" s="7"/>
      <c r="AS43" s="7"/>
      <c r="AT43" s="7"/>
    </row>
    <row r="44" spans="7:46" x14ac:dyDescent="0.25">
      <c r="T44" s="21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</row>
    <row r="45" spans="7:46" x14ac:dyDescent="0.25">
      <c r="T45" s="18"/>
      <c r="U45" s="98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</row>
    <row r="46" spans="7:46" x14ac:dyDescent="0.25">
      <c r="T46" s="21"/>
      <c r="U46" s="98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</row>
    <row r="47" spans="7:46" x14ac:dyDescent="0.25">
      <c r="T47" s="21"/>
      <c r="U47" s="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</row>
    <row r="48" spans="7:46" x14ac:dyDescent="0.25">
      <c r="N48" s="14"/>
      <c r="O48" s="10"/>
      <c r="P48" s="10"/>
      <c r="Q48" s="10"/>
      <c r="R48" s="10"/>
      <c r="T48" s="21"/>
      <c r="U48" s="7"/>
      <c r="V48" s="7"/>
      <c r="W48" s="7"/>
      <c r="X48" s="7"/>
      <c r="Y48" s="7"/>
      <c r="Z48" s="7"/>
      <c r="AA48" s="23"/>
      <c r="AB48" s="23"/>
      <c r="AC48" s="23"/>
      <c r="AD48" s="23"/>
      <c r="AE48" s="23"/>
      <c r="AF48" s="7"/>
      <c r="AG48" s="7"/>
      <c r="AH48" s="7"/>
      <c r="AI48" s="7"/>
      <c r="AJ48" s="7"/>
      <c r="AK48" s="3"/>
      <c r="AL48" s="3"/>
      <c r="AM48" s="3"/>
      <c r="AN48" s="3"/>
      <c r="AO48" s="3"/>
      <c r="AP48" s="7"/>
      <c r="AQ48" s="7"/>
      <c r="AR48" s="7"/>
      <c r="AS48" s="7"/>
      <c r="AT48" s="7"/>
    </row>
    <row r="49" spans="14:46" x14ac:dyDescent="0.25">
      <c r="N49" s="14"/>
      <c r="O49" s="10"/>
      <c r="P49" s="10"/>
      <c r="Q49" s="10"/>
      <c r="R49" s="10"/>
      <c r="T49" s="21"/>
      <c r="U49" s="7"/>
      <c r="V49" s="7"/>
      <c r="W49" s="7"/>
      <c r="X49" s="7"/>
      <c r="Y49" s="7"/>
      <c r="Z49" s="7"/>
      <c r="AA49" s="23"/>
      <c r="AB49" s="23"/>
      <c r="AC49" s="23"/>
      <c r="AD49" s="23"/>
      <c r="AE49" s="23"/>
      <c r="AF49" s="7"/>
      <c r="AG49" s="7"/>
      <c r="AH49" s="7"/>
      <c r="AI49" s="7"/>
      <c r="AJ49" s="7"/>
      <c r="AK49" s="3"/>
      <c r="AL49" s="3"/>
      <c r="AM49" s="3"/>
      <c r="AN49" s="3"/>
      <c r="AO49" s="3"/>
      <c r="AP49" s="7"/>
      <c r="AQ49" s="7"/>
      <c r="AR49" s="7"/>
      <c r="AS49" s="7"/>
      <c r="AT49" s="7"/>
    </row>
    <row r="50" spans="14:46" x14ac:dyDescent="0.25">
      <c r="N50" s="14"/>
      <c r="O50" s="10"/>
      <c r="P50" s="10"/>
      <c r="Q50" s="10"/>
      <c r="R50" s="10"/>
      <c r="T50" s="21"/>
      <c r="U50" s="7"/>
      <c r="V50" s="7"/>
      <c r="W50" s="7"/>
      <c r="X50" s="7"/>
      <c r="Y50" s="7"/>
      <c r="Z50" s="7"/>
      <c r="AA50" s="23"/>
      <c r="AB50" s="23"/>
      <c r="AC50" s="23"/>
      <c r="AD50" s="23"/>
      <c r="AE50" s="23"/>
      <c r="AF50" s="7"/>
      <c r="AG50" s="7"/>
      <c r="AH50" s="7"/>
      <c r="AI50" s="7"/>
      <c r="AJ50" s="7"/>
      <c r="AK50" s="3"/>
      <c r="AL50" s="3"/>
      <c r="AM50" s="3"/>
      <c r="AN50" s="3"/>
      <c r="AO50" s="3"/>
      <c r="AP50" s="7"/>
      <c r="AQ50" s="7"/>
      <c r="AR50" s="7"/>
      <c r="AS50" s="7"/>
      <c r="AT50" s="7"/>
    </row>
  </sheetData>
  <mergeCells count="8">
    <mergeCell ref="AF1:AJ1"/>
    <mergeCell ref="AK1:AO1"/>
    <mergeCell ref="AP1:AT1"/>
    <mergeCell ref="N3:N5"/>
    <mergeCell ref="A18:F20"/>
    <mergeCell ref="I1:M1"/>
    <mergeCell ref="O1:S1"/>
    <mergeCell ref="U1:Z1"/>
  </mergeCells>
  <conditionalFormatting sqref="I37:M38 M36">
    <cfRule type="cellIs" dxfId="11" priority="5" operator="greaterThan">
      <formula>0</formula>
    </cfRule>
  </conditionalFormatting>
  <conditionalFormatting sqref="I36">
    <cfRule type="cellIs" dxfId="10" priority="3" operator="greaterThan">
      <formula>0</formula>
    </cfRule>
    <cfRule type="cellIs" dxfId="9" priority="4" operator="greaterThan">
      <formula>3.19</formula>
    </cfRule>
  </conditionalFormatting>
  <conditionalFormatting sqref="J36:L36">
    <cfRule type="cellIs" dxfId="8" priority="1" operator="greaterThan">
      <formula>0</formula>
    </cfRule>
    <cfRule type="cellIs" dxfId="7" priority="2" operator="greaterThan">
      <formula>3.19</formula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2"/>
  <sheetViews>
    <sheetView topLeftCell="M1" zoomScale="85" zoomScaleNormal="85" workbookViewId="0">
      <selection activeCell="AZ12" sqref="AZ12"/>
    </sheetView>
  </sheetViews>
  <sheetFormatPr defaultColWidth="9.125" defaultRowHeight="15" x14ac:dyDescent="0.25"/>
  <cols>
    <col min="1" max="3" width="5.625" style="1" customWidth="1"/>
    <col min="4" max="5" width="5.625" style="8" customWidth="1"/>
    <col min="6" max="6" width="5.625" style="34" customWidth="1"/>
    <col min="7" max="13" width="5.625" style="1" customWidth="1"/>
    <col min="14" max="14" width="5.625" style="15" customWidth="1"/>
    <col min="15" max="15" width="5.625" style="8" customWidth="1"/>
    <col min="16" max="18" width="5.625" style="1" customWidth="1"/>
    <col min="19" max="19" width="5.625" style="8" customWidth="1"/>
    <col min="20" max="20" width="5.625" style="17" customWidth="1"/>
    <col min="21" max="51" width="5.625" style="1" customWidth="1"/>
    <col min="52" max="16384" width="9.125" style="1"/>
  </cols>
  <sheetData>
    <row r="1" spans="1:51" ht="15" customHeight="1" x14ac:dyDescent="0.25">
      <c r="D1" s="59" t="str">
        <f ca="1">'DC-h2-ipb2-28b'!A1</f>
        <v>DC-h2-ipb2-28b</v>
      </c>
      <c r="E1" s="60"/>
      <c r="F1" s="61"/>
      <c r="G1" s="41"/>
      <c r="H1" s="11"/>
      <c r="I1" s="123" t="s">
        <v>11</v>
      </c>
      <c r="J1" s="123"/>
      <c r="K1" s="123"/>
      <c r="L1" s="123"/>
      <c r="M1" s="124"/>
      <c r="N1" s="13"/>
      <c r="O1" s="125" t="s">
        <v>13</v>
      </c>
      <c r="P1" s="125"/>
      <c r="Q1" s="125"/>
      <c r="R1" s="125"/>
      <c r="S1" s="126"/>
      <c r="U1" s="127" t="s">
        <v>5</v>
      </c>
      <c r="V1" s="127"/>
      <c r="W1" s="127"/>
      <c r="X1" s="127"/>
      <c r="Y1" s="127"/>
      <c r="Z1" s="127"/>
      <c r="AA1" s="5" t="s">
        <v>20</v>
      </c>
      <c r="AB1" s="5"/>
      <c r="AC1" s="5"/>
      <c r="AD1" s="5"/>
      <c r="AE1" s="5"/>
      <c r="AF1" s="127" t="s">
        <v>17</v>
      </c>
      <c r="AG1" s="127"/>
      <c r="AH1" s="127"/>
      <c r="AI1" s="127"/>
      <c r="AJ1" s="127"/>
      <c r="AK1" s="127" t="s">
        <v>2</v>
      </c>
      <c r="AL1" s="127"/>
      <c r="AM1" s="127"/>
      <c r="AN1" s="127"/>
      <c r="AO1" s="127"/>
      <c r="AP1" s="127" t="s">
        <v>3</v>
      </c>
      <c r="AQ1" s="127"/>
      <c r="AR1" s="127"/>
      <c r="AS1" s="127"/>
      <c r="AT1" s="127"/>
      <c r="AU1" s="1" t="s">
        <v>68</v>
      </c>
    </row>
    <row r="2" spans="1:51" ht="15" customHeight="1" x14ac:dyDescent="0.25">
      <c r="A2" s="3" t="s">
        <v>40</v>
      </c>
      <c r="B2" s="3"/>
      <c r="C2" s="3"/>
      <c r="D2" s="62" t="s">
        <v>1</v>
      </c>
      <c r="E2" s="62" t="s">
        <v>26</v>
      </c>
      <c r="F2" s="65" t="s">
        <v>28</v>
      </c>
      <c r="G2" s="1" t="s">
        <v>1</v>
      </c>
      <c r="H2" s="1" t="s">
        <v>0</v>
      </c>
      <c r="I2" s="73">
        <v>300</v>
      </c>
      <c r="J2" s="73">
        <v>150</v>
      </c>
      <c r="K2" s="73">
        <v>100</v>
      </c>
      <c r="L2" s="73">
        <v>150</v>
      </c>
      <c r="M2" s="73">
        <v>300</v>
      </c>
      <c r="O2" s="1">
        <v>300</v>
      </c>
      <c r="P2" s="1">
        <v>150</v>
      </c>
      <c r="Q2" s="1">
        <v>100</v>
      </c>
      <c r="R2" s="1">
        <v>150</v>
      </c>
      <c r="S2" s="1">
        <v>300</v>
      </c>
      <c r="U2" s="1" t="s">
        <v>0</v>
      </c>
      <c r="V2" s="1">
        <v>300</v>
      </c>
      <c r="W2" s="1">
        <v>150</v>
      </c>
      <c r="X2" s="1">
        <v>100</v>
      </c>
      <c r="Y2" s="1">
        <v>150</v>
      </c>
      <c r="Z2" s="1">
        <v>300</v>
      </c>
      <c r="AA2" s="5">
        <f>AF2</f>
        <v>300</v>
      </c>
      <c r="AB2" s="5">
        <f>AG2</f>
        <v>150</v>
      </c>
      <c r="AC2" s="5">
        <f>AH2</f>
        <v>100</v>
      </c>
      <c r="AD2" s="5">
        <f>AI2</f>
        <v>150</v>
      </c>
      <c r="AE2" s="5">
        <f>AJ2</f>
        <v>300</v>
      </c>
      <c r="AF2" s="1">
        <f>AP2</f>
        <v>300</v>
      </c>
      <c r="AG2" s="1">
        <f>AQ2</f>
        <v>150</v>
      </c>
      <c r="AH2" s="1">
        <f>AR2</f>
        <v>100</v>
      </c>
      <c r="AI2" s="1">
        <f>AS2</f>
        <v>150</v>
      </c>
      <c r="AJ2" s="1">
        <f>AT2</f>
        <v>300</v>
      </c>
      <c r="AK2" s="1">
        <f>V2</f>
        <v>300</v>
      </c>
      <c r="AL2" s="1">
        <f>W2</f>
        <v>150</v>
      </c>
      <c r="AM2" s="1">
        <f>X2</f>
        <v>100</v>
      </c>
      <c r="AN2" s="1">
        <f>Y2</f>
        <v>150</v>
      </c>
      <c r="AO2" s="1">
        <f>Z2</f>
        <v>300</v>
      </c>
      <c r="AP2" s="1">
        <f>AK2</f>
        <v>300</v>
      </c>
      <c r="AQ2" s="1">
        <f t="shared" ref="AQ2:AT2" si="0">AL2</f>
        <v>150</v>
      </c>
      <c r="AR2" s="1">
        <f t="shared" si="0"/>
        <v>100</v>
      </c>
      <c r="AS2" s="1">
        <f t="shared" si="0"/>
        <v>150</v>
      </c>
      <c r="AT2" s="1">
        <f t="shared" si="0"/>
        <v>300</v>
      </c>
      <c r="AU2" s="1">
        <f>AP2</f>
        <v>300</v>
      </c>
      <c r="AV2" s="1">
        <f t="shared" ref="AV2:AY2" si="1">AQ2</f>
        <v>150</v>
      </c>
      <c r="AW2" s="1">
        <f t="shared" si="1"/>
        <v>100</v>
      </c>
      <c r="AX2" s="1">
        <f t="shared" si="1"/>
        <v>150</v>
      </c>
      <c r="AY2" s="1">
        <f t="shared" si="1"/>
        <v>300</v>
      </c>
    </row>
    <row r="3" spans="1:51" ht="15" customHeight="1" x14ac:dyDescent="0.25">
      <c r="A3" s="53"/>
      <c r="B3" s="54"/>
      <c r="C3" s="54"/>
      <c r="D3" s="62">
        <f>'DC-h2-ipb2-28b'!M3*100</f>
        <v>150</v>
      </c>
      <c r="E3" s="63">
        <f>'DC-h2-ipb2-28b'!O3</f>
        <v>0.41335216422290755</v>
      </c>
      <c r="F3" s="64">
        <f>'DC-h2-ipb2-28b'!P3</f>
        <v>8.8129847735825578E-2</v>
      </c>
      <c r="L3" s="7"/>
      <c r="M3" s="7"/>
      <c r="N3" s="120" t="s">
        <v>10</v>
      </c>
      <c r="O3" s="9"/>
      <c r="P3" s="12"/>
      <c r="Q3" s="12"/>
      <c r="R3" s="33"/>
      <c r="S3" s="33"/>
      <c r="T3" s="18" t="s">
        <v>42</v>
      </c>
      <c r="U3" s="2"/>
    </row>
    <row r="4" spans="1:51" x14ac:dyDescent="0.25">
      <c r="A4" s="63">
        <f>'DC-h2-ipb2-28b'!G4</f>
        <v>2.1130546693465182</v>
      </c>
      <c r="B4" s="63">
        <f>'DC-h2-ipb2-28b'!G5</f>
        <v>2.1136561003172698</v>
      </c>
      <c r="C4" s="63">
        <f>'DC-h2-ipb2-28b'!G6</f>
        <v>2.1801946193541872</v>
      </c>
      <c r="D4" s="62">
        <f>'DC-h2-ipb2-28b'!M4*100</f>
        <v>200</v>
      </c>
      <c r="E4" s="63">
        <f>'DC-h2-ipb2-28b'!O4</f>
        <v>0.45225118158322425</v>
      </c>
      <c r="F4" s="64">
        <f>'DC-h2-ipb2-28b'!P4</f>
        <v>4.6496645773602907E-2</v>
      </c>
      <c r="L4" s="7"/>
      <c r="M4" s="7"/>
      <c r="N4" s="120"/>
      <c r="O4" s="9"/>
      <c r="P4" s="12"/>
      <c r="Q4" s="12"/>
      <c r="R4" s="33"/>
      <c r="S4" s="33"/>
      <c r="T4" s="18"/>
      <c r="U4" s="2"/>
    </row>
    <row r="5" spans="1:51" x14ac:dyDescent="0.25">
      <c r="A5" s="53"/>
      <c r="B5" s="54"/>
      <c r="C5" s="54"/>
      <c r="D5" s="62">
        <f>'DC-h2-ipb2-28b'!M5*100</f>
        <v>250</v>
      </c>
      <c r="E5" s="63">
        <f>'DC-h2-ipb2-28b'!O5</f>
        <v>0.48108908038893228</v>
      </c>
      <c r="F5" s="64">
        <f>'DC-h2-ipb2-28b'!P5</f>
        <v>1.5751534730224226E-2</v>
      </c>
      <c r="L5" s="7"/>
      <c r="M5" s="7"/>
      <c r="N5" s="120"/>
      <c r="O5" s="9"/>
      <c r="P5" s="12"/>
      <c r="Q5" s="12"/>
      <c r="R5" s="33"/>
      <c r="S5" s="33"/>
      <c r="T5" s="18" t="s">
        <v>21</v>
      </c>
      <c r="U5" s="2" t="s">
        <v>41</v>
      </c>
    </row>
    <row r="6" spans="1:51" x14ac:dyDescent="0.25">
      <c r="A6" s="52"/>
      <c r="B6" s="3"/>
      <c r="C6" s="3"/>
      <c r="D6" s="62">
        <f>'DC-h2-ipb2-28b'!M6*100</f>
        <v>275</v>
      </c>
      <c r="E6" s="63">
        <f>'DC-h2-ipb2-28b'!O6</f>
        <v>0.49486046276504769</v>
      </c>
      <c r="F6" s="64">
        <f>'DC-h2-ipb2-28b'!P6</f>
        <v>2.4203346597238551E-3</v>
      </c>
      <c r="N6" s="56">
        <v>1</v>
      </c>
      <c r="O6" s="10"/>
      <c r="P6" s="10">
        <f>($E$5*$N6*AB6+$F$5+$U6-W6)/(AB6*$N6)</f>
        <v>1.27391470199539</v>
      </c>
      <c r="Q6" s="10">
        <f t="shared" ref="Q6:R6" si="2">($E$5*$N6*AC6+$F$5+$U6-X6)/(AC6*$N6)</f>
        <v>1.2748052040059086</v>
      </c>
      <c r="R6" s="10">
        <f t="shared" si="2"/>
        <v>1.3088804958318732</v>
      </c>
      <c r="S6" s="10"/>
      <c r="T6" s="19">
        <v>250</v>
      </c>
      <c r="U6" s="4">
        <v>19.0929562881356</v>
      </c>
      <c r="V6" s="4"/>
      <c r="W6" s="4">
        <v>15.8731913389831</v>
      </c>
      <c r="X6" s="4">
        <v>15.4097263389831</v>
      </c>
      <c r="Y6" s="4">
        <v>15.725321779661</v>
      </c>
      <c r="Z6" s="23"/>
      <c r="AA6" s="23"/>
      <c r="AB6" s="4">
        <v>4.0809938474576297</v>
      </c>
      <c r="AC6" s="4">
        <v>4.6603330508474601</v>
      </c>
      <c r="AD6" s="4">
        <v>4.0872446610169497</v>
      </c>
      <c r="AE6" s="23"/>
      <c r="AF6" s="3"/>
      <c r="AG6" s="4">
        <v>49.568169898305101</v>
      </c>
      <c r="AH6" s="4">
        <v>49.613632271186503</v>
      </c>
      <c r="AI6" s="4">
        <v>49.637831254237298</v>
      </c>
      <c r="AJ6" s="3"/>
      <c r="AK6" s="3"/>
      <c r="AL6" s="4">
        <v>1.3208704915254199</v>
      </c>
      <c r="AM6" s="4">
        <v>2.1046466610169499</v>
      </c>
      <c r="AN6" s="4">
        <v>1.4728551186440699</v>
      </c>
      <c r="AO6" s="3"/>
      <c r="AP6" s="3"/>
      <c r="AQ6" s="4">
        <v>31.5256010677966</v>
      </c>
      <c r="AR6" s="4">
        <v>30.015646864406801</v>
      </c>
      <c r="AS6" s="4">
        <v>31.534985254237299</v>
      </c>
      <c r="AT6" s="3"/>
      <c r="AU6" s="3"/>
      <c r="AV6" s="3">
        <f t="shared" ref="AV6:AY11" si="3">AG6-AB6-(1+C30)*AQ6+(1+$B$31)*AL6</f>
        <v>15.308862884406802</v>
      </c>
      <c r="AW6" s="3">
        <f t="shared" si="3"/>
        <v>17.084391950169529</v>
      </c>
      <c r="AX6" s="3">
        <f t="shared" si="3"/>
        <v>15.517913559999997</v>
      </c>
      <c r="AY6" s="3"/>
    </row>
    <row r="7" spans="1:51" x14ac:dyDescent="0.25">
      <c r="A7" s="63">
        <f>'DC-h2-ipb2-28b'!G9</f>
        <v>1.9830612418939741</v>
      </c>
      <c r="B7" s="63">
        <f>'DC-h2-ipb2-28b'!G10</f>
        <v>2.0262271990934422</v>
      </c>
      <c r="C7" s="63">
        <f>'DC-h2-ipb2-28b'!G11</f>
        <v>1.9972644835915041</v>
      </c>
      <c r="D7" s="62">
        <f>'DC-h2-ipb2-28b'!M7*100</f>
        <v>300</v>
      </c>
      <c r="E7" s="63">
        <f>'DC-h2-ipb2-28b'!O7</f>
        <v>0.50072551601274784</v>
      </c>
      <c r="F7" s="64">
        <f>'DC-h2-ipb2-28b'!P7</f>
        <v>-4.6776203432279395E-3</v>
      </c>
      <c r="N7" s="56">
        <v>1</v>
      </c>
      <c r="O7" s="10"/>
      <c r="P7" s="10">
        <f>($E$6*$N7*AB7+$F$6+$U7-W7)/(AB7*$N7)</f>
        <v>1.3590037999199245</v>
      </c>
      <c r="Q7" s="10">
        <f t="shared" ref="Q7:R7" si="4">($E$6*$N7*AC7+$F$6+$U7-X7)/(AC7*$N7)</f>
        <v>1.352059269339331</v>
      </c>
      <c r="R7" s="10">
        <f t="shared" si="4"/>
        <v>1.3631324366013213</v>
      </c>
      <c r="S7" s="10"/>
      <c r="T7" s="19">
        <v>275</v>
      </c>
      <c r="U7" s="4">
        <v>21.884751983050801</v>
      </c>
      <c r="V7" s="4"/>
      <c r="W7" s="4">
        <v>18.1165588813559</v>
      </c>
      <c r="X7" s="4">
        <v>17.609056203389802</v>
      </c>
      <c r="Y7" s="4">
        <v>18.092947881355901</v>
      </c>
      <c r="Z7" s="23"/>
      <c r="AA7" s="23"/>
      <c r="AB7" s="4">
        <v>4.3634120338982996</v>
      </c>
      <c r="AC7" s="4">
        <v>4.9908096949152601</v>
      </c>
      <c r="AD7" s="4">
        <v>4.3698570847457603</v>
      </c>
      <c r="AE7" s="23"/>
      <c r="AF7" s="3"/>
      <c r="AG7" s="4">
        <v>50.356848457627102</v>
      </c>
      <c r="AH7" s="4">
        <v>50.389748796610199</v>
      </c>
      <c r="AI7" s="4">
        <v>50.3977581355932</v>
      </c>
      <c r="AJ7" s="3"/>
      <c r="AK7" s="3"/>
      <c r="AL7" s="4">
        <v>1.35463294915254</v>
      </c>
      <c r="AM7" s="4">
        <v>1.8300662033898301</v>
      </c>
      <c r="AN7" s="4">
        <v>1.3039301186440699</v>
      </c>
      <c r="AO7" s="3"/>
      <c r="AP7" s="3"/>
      <c r="AQ7" s="4">
        <v>31.104267016949098</v>
      </c>
      <c r="AR7" s="4">
        <v>29.477730949152502</v>
      </c>
      <c r="AS7" s="4">
        <v>31.037741525423701</v>
      </c>
      <c r="AT7" s="3"/>
      <c r="AU7" s="3"/>
      <c r="AV7" s="3">
        <f t="shared" si="3"/>
        <v>16.270895014915293</v>
      </c>
      <c r="AW7" s="3">
        <f t="shared" si="3"/>
        <v>17.787875680000059</v>
      </c>
      <c r="AX7" s="3">
        <f t="shared" si="3"/>
        <v>16.320168246440691</v>
      </c>
      <c r="AY7" s="3"/>
    </row>
    <row r="8" spans="1:51" x14ac:dyDescent="0.25">
      <c r="A8" s="53"/>
      <c r="B8" s="54"/>
      <c r="C8" s="54"/>
      <c r="D8" s="62">
        <f>'DC-h2-ipb2-28b'!M8*100</f>
        <v>325</v>
      </c>
      <c r="E8" s="63">
        <f>'DC-h2-ipb2-28b'!O8</f>
        <v>0.51860781151880964</v>
      </c>
      <c r="F8" s="64">
        <f>'DC-h2-ipb2-28b'!P8</f>
        <v>-1.8526011664196818E-2</v>
      </c>
      <c r="N8" s="56">
        <v>1</v>
      </c>
      <c r="O8" s="10"/>
      <c r="P8" s="10">
        <f>($E$7*$N8*AB8+$F$7+$U8-W8)/(AB8*$N8)</f>
        <v>1.3838469007179361</v>
      </c>
      <c r="Q8" s="10">
        <f t="shared" ref="Q8:R8" si="5">($E$7*$N8*AC8+$F$7+$U8-X8)/(AC8*$N8)</f>
        <v>1.3969291741726244</v>
      </c>
      <c r="R8" s="10">
        <f t="shared" si="5"/>
        <v>1.3973610468321271</v>
      </c>
      <c r="S8" s="10"/>
      <c r="T8" s="19">
        <v>300</v>
      </c>
      <c r="U8" s="4">
        <v>24.7683013728814</v>
      </c>
      <c r="V8" s="4"/>
      <c r="W8" s="4">
        <v>20.705346661017</v>
      </c>
      <c r="X8" s="4">
        <v>20.031843728813602</v>
      </c>
      <c r="Y8" s="4">
        <v>20.642272288135601</v>
      </c>
      <c r="Z8" s="23"/>
      <c r="AA8" s="23"/>
      <c r="AB8" s="4">
        <v>4.5953785762711901</v>
      </c>
      <c r="AC8" s="4">
        <v>5.2798044067796601</v>
      </c>
      <c r="AD8" s="4">
        <v>4.5964623559322098</v>
      </c>
      <c r="AE8" s="23"/>
      <c r="AF8" s="3"/>
      <c r="AG8" s="4">
        <v>50.225749830508498</v>
      </c>
      <c r="AH8" s="4">
        <v>50.259139322033903</v>
      </c>
      <c r="AI8" s="4">
        <v>50.281585813559303</v>
      </c>
      <c r="AJ8" s="3"/>
      <c r="AK8" s="3"/>
      <c r="AL8" s="4">
        <v>1.2940165593220301</v>
      </c>
      <c r="AM8" s="4">
        <v>2.10731818644068</v>
      </c>
      <c r="AN8" s="4">
        <v>1.5135116101694901</v>
      </c>
      <c r="AO8" s="3"/>
      <c r="AP8" s="3"/>
      <c r="AQ8" s="4">
        <v>30.763240796610201</v>
      </c>
      <c r="AR8" s="4">
        <v>29.153815915254199</v>
      </c>
      <c r="AS8" s="4">
        <v>30.9881976101695</v>
      </c>
      <c r="AT8" s="3"/>
      <c r="AU8" s="3"/>
      <c r="AV8" s="3">
        <f t="shared" si="3"/>
        <v>16.18702734813558</v>
      </c>
      <c r="AW8" s="3">
        <f t="shared" si="3"/>
        <v>17.974983550169537</v>
      </c>
      <c r="AX8" s="3">
        <f t="shared" si="3"/>
        <v>16.240707689830472</v>
      </c>
      <c r="AY8" s="3"/>
    </row>
    <row r="9" spans="1:51" ht="15.75" x14ac:dyDescent="0.25">
      <c r="A9" s="52"/>
      <c r="B9" s="3"/>
      <c r="C9" s="3"/>
      <c r="D9" s="62">
        <f>'DC-h2-ipb2-28b'!M9*100</f>
        <v>350</v>
      </c>
      <c r="E9" s="63">
        <f>'DC-h2-ipb2-28b'!O9</f>
        <v>0.52858377789645616</v>
      </c>
      <c r="F9" s="64">
        <f>'DC-h2-ipb2-28b'!P9</f>
        <v>-2.6141157917617175E-2</v>
      </c>
      <c r="G9" s="6"/>
      <c r="N9" s="56">
        <v>1</v>
      </c>
      <c r="O9" s="10"/>
      <c r="P9" s="10">
        <f>($E$8*$N9*AB9+$F$8+$U9-W9)/(AB9*$N9)</f>
        <v>1.4250002135917756</v>
      </c>
      <c r="Q9" s="10">
        <f t="shared" ref="Q9:R9" si="6">($E$8*$N9*AC9+$F$8+$U9-X9)/(AC9*$N9)</f>
        <v>1.4369454944359688</v>
      </c>
      <c r="R9" s="10">
        <f t="shared" si="6"/>
        <v>1.4380289000677302</v>
      </c>
      <c r="S9" s="10"/>
      <c r="T9" s="19">
        <v>325</v>
      </c>
      <c r="U9" s="4">
        <v>27.887455661016901</v>
      </c>
      <c r="V9" s="4"/>
      <c r="W9" s="4">
        <v>23.588468932203401</v>
      </c>
      <c r="X9" s="4">
        <v>22.8660894067797</v>
      </c>
      <c r="Y9" s="4">
        <v>23.5363775423729</v>
      </c>
      <c r="Z9" s="23"/>
      <c r="AA9" s="23"/>
      <c r="AB9" s="4">
        <v>4.72252493220339</v>
      </c>
      <c r="AC9" s="4">
        <v>5.4477131186440699</v>
      </c>
      <c r="AD9" s="4">
        <v>4.7122609661016899</v>
      </c>
      <c r="AE9" s="23"/>
      <c r="AF9" s="3"/>
      <c r="AG9" s="4">
        <v>50.057052728813602</v>
      </c>
      <c r="AH9" s="4">
        <v>50.107405016949201</v>
      </c>
      <c r="AI9" s="4">
        <v>50.127957627118597</v>
      </c>
      <c r="AJ9" s="3"/>
      <c r="AK9" s="3"/>
      <c r="AL9" s="4">
        <v>1.5093876440678</v>
      </c>
      <c r="AM9" s="4">
        <v>2.2501638983050798</v>
      </c>
      <c r="AN9" s="4">
        <v>1.6883221864406801</v>
      </c>
      <c r="AO9" s="3"/>
      <c r="AP9" s="3"/>
      <c r="AQ9" s="4">
        <v>30.911500491525398</v>
      </c>
      <c r="AR9" s="4">
        <v>29.032185593220401</v>
      </c>
      <c r="AS9" s="4">
        <v>31.013633779660999</v>
      </c>
      <c r="AT9" s="3"/>
      <c r="AU9" s="3"/>
      <c r="AV9" s="3">
        <f t="shared" si="3"/>
        <v>15.962602702033967</v>
      </c>
      <c r="AW9" s="3">
        <f t="shared" si="3"/>
        <v>17.922673481355915</v>
      </c>
      <c r="AX9" s="3">
        <f t="shared" si="3"/>
        <v>16.124151511525405</v>
      </c>
      <c r="AY9" s="3"/>
    </row>
    <row r="10" spans="1:51" x14ac:dyDescent="0.25">
      <c r="A10" s="52"/>
      <c r="B10" s="3"/>
      <c r="C10" s="3"/>
      <c r="D10" s="62">
        <f>'DC-h2-ipb2-28b'!M10*100</f>
        <v>375</v>
      </c>
      <c r="E10" s="63">
        <f>'DC-h2-ipb2-28b'!O10</f>
        <v>0.5372946056079464</v>
      </c>
      <c r="F10" s="64">
        <f>'DC-h2-ipb2-28b'!P10</f>
        <v>-3.1850952898677509E-2</v>
      </c>
      <c r="N10" s="56">
        <v>1</v>
      </c>
      <c r="O10" s="10"/>
      <c r="P10" s="10">
        <f>($E$11*$N10*AB10+$F$11+$U10-W10)/(AB10*$N10)</f>
        <v>1.284562241141834</v>
      </c>
      <c r="Q10" s="10">
        <f t="shared" ref="Q10:R10" si="7">($E$11*$N10*AC10+$F$11+$U10-X10)/(AC10*$N10)</f>
        <v>1.2561041040805789</v>
      </c>
      <c r="R10" s="10">
        <f t="shared" si="7"/>
        <v>1.3268399352968976</v>
      </c>
      <c r="S10" s="10"/>
      <c r="T10" s="19">
        <v>400</v>
      </c>
      <c r="U10" s="4">
        <v>38.154970610169499</v>
      </c>
      <c r="V10" s="4"/>
      <c r="W10" s="4">
        <v>35.132454593220302</v>
      </c>
      <c r="X10" s="4">
        <v>35.004028847457597</v>
      </c>
      <c r="Y10" s="4">
        <v>34.9586779322034</v>
      </c>
      <c r="Z10" s="23"/>
      <c r="AA10" s="23"/>
      <c r="AB10" s="4">
        <v>4.0602173728813602</v>
      </c>
      <c r="AC10" s="4">
        <v>4.4055993898305097</v>
      </c>
      <c r="AD10" s="4">
        <v>4.0629454406779697</v>
      </c>
      <c r="AE10" s="23"/>
      <c r="AF10" s="3"/>
      <c r="AG10" s="4">
        <v>49.8757401694915</v>
      </c>
      <c r="AH10" s="4">
        <v>49.934359915254198</v>
      </c>
      <c r="AI10" s="4">
        <v>49.953620000000001</v>
      </c>
      <c r="AJ10" s="3"/>
      <c r="AK10" s="3"/>
      <c r="AL10" s="4">
        <v>1.52606759322034</v>
      </c>
      <c r="AM10" s="4">
        <v>2.3494772542372901</v>
      </c>
      <c r="AN10" s="4">
        <v>1.48348488135593</v>
      </c>
      <c r="AO10" s="3"/>
      <c r="AP10" s="3"/>
      <c r="AQ10" s="4">
        <v>31.5552343559322</v>
      </c>
      <c r="AR10" s="4">
        <v>30.3223424067797</v>
      </c>
      <c r="AS10" s="4">
        <v>31.783361372881298</v>
      </c>
      <c r="AT10" s="3"/>
      <c r="AU10" s="3"/>
      <c r="AV10" s="3">
        <f t="shared" si="3"/>
        <v>15.816877385762686</v>
      </c>
      <c r="AW10" s="3">
        <f t="shared" si="3"/>
        <v>17.602884917966026</v>
      </c>
      <c r="AX10" s="3">
        <f t="shared" si="3"/>
        <v>15.620467765423779</v>
      </c>
      <c r="AY10" s="3"/>
    </row>
    <row r="11" spans="1:51" x14ac:dyDescent="0.25">
      <c r="A11" s="63">
        <f>'DC-h2-ipb2-28b'!G14</f>
        <v>1.9493366235334431</v>
      </c>
      <c r="B11" s="63">
        <f>'DC-h2-ipb2-28b'!G20</f>
        <v>1.8459125399787606</v>
      </c>
      <c r="C11" s="63">
        <f>'DC-h2-ipb2-28b'!G21</f>
        <v>1.7808576311574169</v>
      </c>
      <c r="D11" s="62">
        <f>'DC-h2-ipb2-28b'!M11*100</f>
        <v>400</v>
      </c>
      <c r="E11" s="63">
        <f>'DC-h2-ipb2-28b'!O11</f>
        <v>0.5497211533591817</v>
      </c>
      <c r="F11" s="64">
        <f>'DC-h2-ipb2-28b'!P11</f>
        <v>-3.8901466027035925E-2</v>
      </c>
      <c r="N11" s="14"/>
      <c r="O11" s="10"/>
      <c r="P11" s="10"/>
      <c r="Q11" s="10"/>
      <c r="R11" s="10"/>
      <c r="S11" s="10"/>
      <c r="T11" s="19"/>
      <c r="U11" s="4"/>
      <c r="V11" s="4"/>
      <c r="W11" s="4"/>
      <c r="X11" s="4"/>
      <c r="Y11" s="4"/>
      <c r="Z11" s="23"/>
      <c r="AA11" s="23"/>
      <c r="AB11" s="4"/>
      <c r="AC11" s="4"/>
      <c r="AD11" s="4"/>
      <c r="AE11" s="23"/>
      <c r="AF11" s="3"/>
      <c r="AG11" s="4"/>
      <c r="AH11" s="4"/>
      <c r="AI11" s="4"/>
      <c r="AJ11" s="3"/>
      <c r="AK11" s="3"/>
      <c r="AL11" s="4"/>
      <c r="AM11" s="4"/>
      <c r="AN11" s="4"/>
      <c r="AO11" s="3"/>
      <c r="AP11" s="3"/>
      <c r="AQ11" s="4"/>
      <c r="AR11" s="4"/>
      <c r="AS11" s="4"/>
      <c r="AT11" s="3"/>
      <c r="AU11" s="3"/>
      <c r="AV11" s="3"/>
      <c r="AW11" s="3"/>
      <c r="AX11" s="3"/>
      <c r="AY11" s="3"/>
    </row>
    <row r="12" spans="1:51" x14ac:dyDescent="0.25">
      <c r="A12" s="52"/>
      <c r="B12" s="3"/>
      <c r="C12" s="3"/>
      <c r="D12" s="62">
        <f>'DC-h2-ipb2-28b'!M12*100</f>
        <v>450</v>
      </c>
      <c r="E12" s="63">
        <f>'DC-h2-ipb2-28b'!O12</f>
        <v>0.55583625674547943</v>
      </c>
      <c r="F12" s="64">
        <f>'DC-h2-ipb2-28b'!P12</f>
        <v>-3.7548230207698541E-2</v>
      </c>
      <c r="O12" s="42"/>
      <c r="P12" s="42"/>
      <c r="Q12" s="42"/>
      <c r="R12" s="42"/>
      <c r="S12" s="43"/>
      <c r="T12" s="20"/>
      <c r="U12" s="3"/>
      <c r="V12" s="1" t="s">
        <v>37</v>
      </c>
      <c r="W12" s="3"/>
      <c r="X12" s="3"/>
      <c r="Y12" s="3"/>
      <c r="Z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</row>
    <row r="13" spans="1:51" x14ac:dyDescent="0.25">
      <c r="A13" s="52"/>
      <c r="B13" s="3"/>
      <c r="C13" s="3"/>
      <c r="D13" s="62">
        <f>'DC-h2-ipb2-28b'!M13*100</f>
        <v>500</v>
      </c>
      <c r="E13" s="63">
        <f>'DC-h2-ipb2-28b'!O13</f>
        <v>0.56187166417305323</v>
      </c>
      <c r="F13" s="64">
        <f>'DC-h2-ipb2-28b'!P13</f>
        <v>-3.1819658718579225E-2</v>
      </c>
      <c r="I13" s="73"/>
      <c r="J13" s="73"/>
      <c r="K13" s="73"/>
      <c r="L13" s="73"/>
      <c r="M13" s="73"/>
      <c r="O13" s="9"/>
      <c r="P13" s="73"/>
      <c r="Q13" s="73"/>
      <c r="R13" s="73"/>
      <c r="S13" s="37"/>
      <c r="T13" s="17">
        <f>T6</f>
        <v>250</v>
      </c>
      <c r="V13" s="3"/>
      <c r="W13" s="3">
        <f t="shared" ref="W13:W17" si="8">AB6/(U6-W6)</f>
        <v>1.2674819161975848</v>
      </c>
      <c r="X13" s="3">
        <f t="shared" ref="X13:X17" si="9">AC6/(U6-X6)</f>
        <v>1.2652843062160126</v>
      </c>
      <c r="Y13" s="3">
        <f t="shared" ref="Y13:Y17" si="10">AD6/(U6-Y6)</f>
        <v>1.2136841604192681</v>
      </c>
      <c r="Z13" s="3"/>
    </row>
    <row r="14" spans="1:51" x14ac:dyDescent="0.25">
      <c r="A14" s="52"/>
      <c r="B14" s="3"/>
      <c r="C14" s="3"/>
      <c r="D14" s="62">
        <f>'DC-h2-ipb2-28b'!M14*100</f>
        <v>550</v>
      </c>
      <c r="E14" s="63">
        <f>'DC-h2-ipb2-28b'!O14</f>
        <v>0.56284651693600185</v>
      </c>
      <c r="F14" s="64">
        <f>'DC-h2-ipb2-28b'!P14</f>
        <v>-1.8469682140019927E-2</v>
      </c>
      <c r="I14" s="73"/>
      <c r="J14" s="73"/>
      <c r="K14" s="73"/>
      <c r="L14" s="73"/>
      <c r="M14" s="73"/>
      <c r="O14" s="9"/>
      <c r="P14" s="73"/>
      <c r="Q14" s="73"/>
      <c r="R14" s="73"/>
      <c r="S14" s="37"/>
      <c r="T14" s="17">
        <f t="shared" ref="T14:T17" si="11">T7</f>
        <v>275</v>
      </c>
      <c r="U14" s="2"/>
      <c r="V14" s="3"/>
      <c r="W14" s="3">
        <f t="shared" si="8"/>
        <v>1.1579587128737308</v>
      </c>
      <c r="X14" s="3">
        <f t="shared" si="9"/>
        <v>1.1672508878335022</v>
      </c>
      <c r="Y14" s="3">
        <f t="shared" si="10"/>
        <v>1.1524480082693289</v>
      </c>
      <c r="Z14" s="3"/>
    </row>
    <row r="15" spans="1:51" s="73" customFormat="1" x14ac:dyDescent="0.25">
      <c r="A15" s="63">
        <f>'DC-h2-ipb2-28b'!G19</f>
        <v>1.710179393063606</v>
      </c>
      <c r="B15" s="63">
        <f>'DC-h2-ipb2-28b'!G20</f>
        <v>1.8459125399787606</v>
      </c>
      <c r="C15" s="63">
        <f>'DC-h2-ipb2-28b'!G21</f>
        <v>1.7808576311574169</v>
      </c>
      <c r="D15" s="62">
        <f>'DC-h2-ipb2-28b'!M15*100</f>
        <v>600</v>
      </c>
      <c r="E15" s="63">
        <f>'DC-h2-ipb2-28b'!O15</f>
        <v>0.55793113930373617</v>
      </c>
      <c r="F15" s="64">
        <f>'DC-h2-ipb2-28b'!P15</f>
        <v>3.0409143457279519E-3</v>
      </c>
      <c r="H15" s="7"/>
      <c r="I15" s="7"/>
      <c r="J15" s="7"/>
      <c r="K15" s="7"/>
      <c r="L15" s="7"/>
      <c r="M15" s="7"/>
      <c r="N15" s="14"/>
      <c r="O15" s="9"/>
      <c r="S15" s="37"/>
      <c r="T15" s="17">
        <f t="shared" si="11"/>
        <v>300</v>
      </c>
      <c r="U15" s="3"/>
      <c r="V15" s="3"/>
      <c r="W15" s="3">
        <f t="shared" si="8"/>
        <v>1.1310435144285604</v>
      </c>
      <c r="X15" s="3">
        <f t="shared" si="9"/>
        <v>1.1147158495953995</v>
      </c>
      <c r="Y15" s="3">
        <f t="shared" si="10"/>
        <v>1.1140159852303595</v>
      </c>
      <c r="Z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1"/>
      <c r="AV15" s="1"/>
      <c r="AW15" s="1"/>
      <c r="AX15" s="1"/>
      <c r="AY15" s="1"/>
    </row>
    <row r="16" spans="1:51" s="73" customFormat="1" ht="15" customHeight="1" x14ac:dyDescent="0.25">
      <c r="A16" s="52"/>
      <c r="B16" s="3"/>
      <c r="C16" s="3"/>
      <c r="D16" s="8"/>
      <c r="E16" s="35"/>
      <c r="F16" s="36"/>
      <c r="H16" s="7"/>
      <c r="I16" s="7"/>
      <c r="J16" s="7"/>
      <c r="K16" s="7"/>
      <c r="L16" s="7"/>
      <c r="M16" s="7"/>
      <c r="N16" s="14"/>
      <c r="O16" s="9"/>
      <c r="S16" s="37"/>
      <c r="T16" s="17">
        <f t="shared" si="11"/>
        <v>325</v>
      </c>
      <c r="U16" s="3"/>
      <c r="V16" s="3"/>
      <c r="W16" s="3">
        <f t="shared" si="8"/>
        <v>1.098520472406014</v>
      </c>
      <c r="X16" s="3">
        <f t="shared" si="9"/>
        <v>1.0849065459121017</v>
      </c>
      <c r="Y16" s="3">
        <f t="shared" si="10"/>
        <v>1.0830099661759809</v>
      </c>
      <c r="Z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1"/>
      <c r="AV16" s="1"/>
      <c r="AW16" s="1"/>
      <c r="AX16" s="1"/>
      <c r="AY16" s="1"/>
    </row>
    <row r="17" spans="1:51" s="73" customFormat="1" x14ac:dyDescent="0.25">
      <c r="D17" s="8"/>
      <c r="E17" s="35"/>
      <c r="F17" s="36"/>
      <c r="H17" s="7"/>
      <c r="I17" s="7"/>
      <c r="J17" s="7"/>
      <c r="K17" s="7"/>
      <c r="L17" s="7"/>
      <c r="M17" s="7"/>
      <c r="N17" s="14"/>
      <c r="O17" s="9"/>
      <c r="S17" s="37"/>
      <c r="T17" s="17">
        <f t="shared" si="11"/>
        <v>400</v>
      </c>
      <c r="U17" s="3"/>
      <c r="V17" s="3"/>
      <c r="W17" s="3">
        <f t="shared" si="8"/>
        <v>1.343323691293314</v>
      </c>
      <c r="X17" s="3">
        <f t="shared" si="9"/>
        <v>1.3981849623392497</v>
      </c>
      <c r="Y17" s="3">
        <f t="shared" si="10"/>
        <v>1.2711431179898547</v>
      </c>
      <c r="Z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1"/>
      <c r="AV17" s="1"/>
      <c r="AW17" s="1"/>
      <c r="AX17" s="1"/>
      <c r="AY17" s="1"/>
    </row>
    <row r="18" spans="1:51" s="73" customFormat="1" ht="15" customHeight="1" x14ac:dyDescent="0.25">
      <c r="A18" s="121" t="s">
        <v>14</v>
      </c>
      <c r="B18" s="121"/>
      <c r="C18" s="121"/>
      <c r="D18" s="121"/>
      <c r="E18" s="121"/>
      <c r="F18" s="122"/>
      <c r="H18" s="7"/>
      <c r="I18" s="7"/>
      <c r="J18" s="7"/>
      <c r="K18" s="7"/>
      <c r="L18" s="7"/>
      <c r="M18" s="7"/>
      <c r="N18" s="14"/>
      <c r="O18" s="9"/>
      <c r="S18" s="37"/>
      <c r="T18" s="17"/>
      <c r="U18" s="3"/>
      <c r="V18" s="3"/>
      <c r="W18" s="3"/>
      <c r="X18" s="3"/>
      <c r="Y18" s="3"/>
      <c r="Z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1"/>
      <c r="AV18" s="1"/>
      <c r="AW18" s="1"/>
      <c r="AX18" s="1"/>
      <c r="AY18" s="1"/>
    </row>
    <row r="19" spans="1:51" s="73" customFormat="1" ht="15" customHeight="1" x14ac:dyDescent="0.25">
      <c r="A19" s="121"/>
      <c r="B19" s="121"/>
      <c r="C19" s="121"/>
      <c r="D19" s="121"/>
      <c r="E19" s="121"/>
      <c r="F19" s="122"/>
      <c r="H19" s="7"/>
      <c r="I19" s="7"/>
      <c r="J19" s="7"/>
      <c r="K19" s="7"/>
      <c r="L19" s="7"/>
      <c r="M19" s="7"/>
      <c r="N19" s="14"/>
      <c r="O19" s="9"/>
      <c r="S19" s="9"/>
      <c r="T19" s="19"/>
      <c r="U19" s="3"/>
      <c r="V19" s="3"/>
      <c r="W19" s="3"/>
      <c r="X19" s="3"/>
      <c r="Y19" s="3"/>
      <c r="Z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1"/>
      <c r="AV19" s="1"/>
      <c r="AW19" s="1"/>
      <c r="AX19" s="1"/>
      <c r="AY19" s="1"/>
    </row>
    <row r="20" spans="1:51" s="73" customFormat="1" ht="15" customHeight="1" x14ac:dyDescent="0.25">
      <c r="A20" s="121"/>
      <c r="B20" s="121"/>
      <c r="C20" s="121"/>
      <c r="D20" s="121"/>
      <c r="E20" s="121"/>
      <c r="F20" s="122"/>
      <c r="H20" s="7"/>
      <c r="I20" s="7"/>
      <c r="J20" s="7"/>
      <c r="K20" s="7"/>
      <c r="L20" s="7"/>
      <c r="M20" s="7"/>
      <c r="N20" s="14"/>
      <c r="O20" s="9"/>
      <c r="S20" s="9"/>
      <c r="T20" s="19"/>
      <c r="U20" s="3"/>
      <c r="Y20" s="3"/>
      <c r="Z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1"/>
      <c r="AV20" s="1"/>
      <c r="AW20" s="1"/>
      <c r="AX20" s="1"/>
      <c r="AY20" s="1"/>
    </row>
    <row r="21" spans="1:51" ht="15" customHeight="1" x14ac:dyDescent="0.25">
      <c r="A21" s="51" t="s">
        <v>15</v>
      </c>
      <c r="D21" s="9">
        <v>300</v>
      </c>
      <c r="E21" s="9">
        <v>150</v>
      </c>
      <c r="F21" s="37">
        <v>100</v>
      </c>
    </row>
    <row r="22" spans="1:51" ht="15" customHeight="1" x14ac:dyDescent="0.25">
      <c r="A22" s="51" t="s">
        <v>4</v>
      </c>
      <c r="D22" s="38">
        <v>50</v>
      </c>
      <c r="E22" s="38">
        <v>50</v>
      </c>
      <c r="F22" s="39">
        <v>50</v>
      </c>
    </row>
    <row r="23" spans="1:51" ht="15" customHeight="1" x14ac:dyDescent="0.25">
      <c r="A23" s="51" t="s">
        <v>7</v>
      </c>
      <c r="D23" s="38">
        <v>47.74</v>
      </c>
      <c r="E23" s="38">
        <v>47.67</v>
      </c>
      <c r="F23" s="39">
        <v>47.55</v>
      </c>
      <c r="T23" s="55"/>
      <c r="U23" s="2"/>
    </row>
    <row r="24" spans="1:51" s="73" customFormat="1" ht="15" customHeight="1" x14ac:dyDescent="0.25">
      <c r="A24" s="51" t="s">
        <v>9</v>
      </c>
      <c r="D24" s="38">
        <v>34.770000000000003</v>
      </c>
      <c r="E24" s="38">
        <v>34.159999999999997</v>
      </c>
      <c r="F24" s="39">
        <v>33.159999999999997</v>
      </c>
      <c r="H24" s="7"/>
      <c r="I24" s="7"/>
      <c r="J24" s="7"/>
      <c r="K24" s="7"/>
      <c r="L24" s="7"/>
      <c r="M24" s="7"/>
      <c r="N24" s="14"/>
      <c r="O24" s="9"/>
      <c r="S24" s="9"/>
      <c r="T24" s="55"/>
      <c r="U24" s="3"/>
      <c r="V24" s="3"/>
      <c r="W24" s="3"/>
      <c r="X24" s="3"/>
      <c r="Y24" s="3"/>
      <c r="Z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1"/>
      <c r="AV24" s="1"/>
      <c r="AW24" s="1"/>
      <c r="AX24" s="1"/>
      <c r="AY24" s="1"/>
    </row>
    <row r="25" spans="1:51" s="73" customFormat="1" x14ac:dyDescent="0.25">
      <c r="A25" s="51" t="s">
        <v>8</v>
      </c>
      <c r="D25" s="38">
        <v>6.98</v>
      </c>
      <c r="E25" s="38">
        <v>7.41</v>
      </c>
      <c r="F25" s="39">
        <v>7.64</v>
      </c>
      <c r="H25" s="7"/>
      <c r="I25" s="7"/>
      <c r="J25" s="7"/>
      <c r="K25" s="7"/>
      <c r="L25" s="7"/>
      <c r="M25" s="7"/>
      <c r="N25" s="14"/>
      <c r="O25" s="9"/>
      <c r="S25" s="9"/>
      <c r="T25" s="17"/>
      <c r="U25" s="3"/>
      <c r="V25" s="3"/>
      <c r="W25" s="3"/>
      <c r="X25" s="3"/>
      <c r="Y25" s="3"/>
      <c r="Z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1"/>
      <c r="AV25" s="1"/>
      <c r="AW25" s="1"/>
      <c r="AX25" s="1"/>
      <c r="AY25" s="1"/>
    </row>
    <row r="26" spans="1:51" s="73" customFormat="1" x14ac:dyDescent="0.25">
      <c r="A26" s="51" t="s">
        <v>16</v>
      </c>
      <c r="D26" s="10">
        <f>1-(D23-D24-D25)/D23</f>
        <v>0.87452869710934233</v>
      </c>
      <c r="E26" s="10">
        <f>1-(E23-E24-E25)/E23</f>
        <v>0.8720369204950702</v>
      </c>
      <c r="F26" s="40">
        <f>1-(F23-F24-F25)/F23</f>
        <v>0.85804416403785488</v>
      </c>
      <c r="H26" s="7"/>
      <c r="I26" s="7"/>
      <c r="J26" s="7"/>
      <c r="K26" s="7"/>
      <c r="L26" s="7"/>
      <c r="M26" s="7"/>
      <c r="N26" s="14"/>
      <c r="O26" s="9"/>
      <c r="S26" s="9"/>
      <c r="T26" s="19"/>
      <c r="U26" s="3"/>
      <c r="V26" s="3"/>
      <c r="W26" s="3"/>
      <c r="X26" s="3"/>
      <c r="Y26" s="3"/>
      <c r="Z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1"/>
      <c r="AV26" s="1"/>
      <c r="AW26" s="1"/>
      <c r="AX26" s="1"/>
      <c r="AY26" s="1"/>
    </row>
    <row r="27" spans="1:51" s="73" customFormat="1" x14ac:dyDescent="0.25">
      <c r="A27" s="51" t="s">
        <v>6</v>
      </c>
      <c r="D27" s="10">
        <f>D23/(D24+D25)</f>
        <v>1.1434730538922155</v>
      </c>
      <c r="E27" s="10">
        <f>E23/(E24+E25)</f>
        <v>1.1467404378157326</v>
      </c>
      <c r="F27" s="40">
        <f>F23/(F24+F25)</f>
        <v>1.1654411764705883</v>
      </c>
      <c r="H27" s="7"/>
      <c r="I27" s="7"/>
      <c r="J27" s="7"/>
      <c r="K27" s="7"/>
      <c r="L27" s="7"/>
      <c r="M27" s="7"/>
      <c r="N27" s="14"/>
      <c r="O27" s="9"/>
      <c r="S27" s="9"/>
      <c r="T27" s="19"/>
      <c r="U27" s="3"/>
      <c r="V27" s="3"/>
      <c r="W27" s="3"/>
      <c r="X27" s="3"/>
      <c r="Y27" s="3"/>
      <c r="Z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1"/>
      <c r="AV27" s="1"/>
      <c r="AW27" s="1"/>
      <c r="AX27" s="1"/>
      <c r="AY27" s="1"/>
    </row>
    <row r="28" spans="1:51" s="73" customFormat="1" x14ac:dyDescent="0.25">
      <c r="D28" s="9"/>
      <c r="E28" s="9"/>
      <c r="F28" s="37"/>
      <c r="H28" s="7"/>
      <c r="I28" s="7"/>
      <c r="J28" s="7"/>
      <c r="K28" s="7"/>
      <c r="L28" s="7"/>
      <c r="M28" s="7"/>
      <c r="N28" s="14"/>
      <c r="O28" s="9"/>
      <c r="S28" s="9"/>
      <c r="T28" s="19"/>
      <c r="U28" s="3"/>
      <c r="V28" s="3"/>
      <c r="W28" s="3"/>
      <c r="X28" s="3"/>
      <c r="Y28" s="3"/>
      <c r="Z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1"/>
      <c r="AV28" s="1"/>
      <c r="AW28" s="1"/>
      <c r="AX28" s="1"/>
      <c r="AY28" s="1"/>
    </row>
    <row r="29" spans="1:51" s="73" customFormat="1" x14ac:dyDescent="0.25">
      <c r="A29" s="91"/>
      <c r="B29" s="91" t="s">
        <v>69</v>
      </c>
      <c r="C29" s="91" t="s">
        <v>70</v>
      </c>
      <c r="D29" s="9"/>
      <c r="E29" s="9"/>
      <c r="F29" s="37"/>
      <c r="H29" s="7"/>
      <c r="I29" s="7"/>
      <c r="J29" s="7"/>
      <c r="K29" s="7"/>
      <c r="L29" s="7"/>
      <c r="M29" s="7"/>
      <c r="N29" s="14"/>
      <c r="O29" s="9"/>
      <c r="S29" s="9"/>
      <c r="T29" s="19"/>
      <c r="U29" s="3"/>
      <c r="V29" s="3"/>
      <c r="W29" s="3"/>
      <c r="X29" s="3"/>
      <c r="Y29" s="3"/>
      <c r="Z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1"/>
      <c r="AV29" s="1"/>
      <c r="AW29" s="1"/>
      <c r="AX29" s="1"/>
      <c r="AY29" s="1"/>
    </row>
    <row r="30" spans="1:51" x14ac:dyDescent="0.25">
      <c r="A30" s="51" t="s">
        <v>3</v>
      </c>
      <c r="B30" s="128">
        <v>0.02</v>
      </c>
      <c r="C30" s="129">
        <v>0</v>
      </c>
      <c r="D30" s="9"/>
      <c r="E30" s="9"/>
      <c r="F30" s="37"/>
      <c r="T30" s="18"/>
      <c r="U30" s="44"/>
      <c r="V30" s="23"/>
      <c r="W30" s="23"/>
      <c r="X30" s="23"/>
      <c r="Y30" s="23"/>
      <c r="Z30" s="23"/>
    </row>
    <row r="31" spans="1:51" x14ac:dyDescent="0.25">
      <c r="A31" s="51" t="s">
        <v>2</v>
      </c>
      <c r="B31" s="128">
        <v>0.02</v>
      </c>
      <c r="C31" s="129">
        <v>0</v>
      </c>
      <c r="D31" s="9"/>
      <c r="E31" s="9"/>
      <c r="F31" s="37"/>
      <c r="P31" s="3"/>
      <c r="T31" s="45"/>
      <c r="U31" s="44"/>
      <c r="V31" s="23"/>
      <c r="W31" s="23"/>
      <c r="X31" s="23"/>
      <c r="Y31" s="23"/>
      <c r="Z31" s="23"/>
    </row>
    <row r="32" spans="1:51" x14ac:dyDescent="0.25">
      <c r="A32" s="51" t="s">
        <v>71</v>
      </c>
      <c r="B32" s="128">
        <v>0.02</v>
      </c>
      <c r="C32" s="129">
        <v>0</v>
      </c>
      <c r="D32" s="9"/>
      <c r="E32" s="9"/>
      <c r="F32" s="37"/>
      <c r="U32" s="2"/>
      <c r="V32" s="23"/>
      <c r="W32" s="23"/>
      <c r="X32" s="23"/>
      <c r="Y32" s="23"/>
      <c r="Z32" s="23"/>
    </row>
    <row r="33" spans="7:46" x14ac:dyDescent="0.25">
      <c r="G33" s="73"/>
      <c r="H33" s="7"/>
      <c r="I33" s="7"/>
      <c r="J33" s="7"/>
      <c r="K33" s="7"/>
      <c r="L33" s="7"/>
      <c r="M33" s="7"/>
      <c r="N33" s="14"/>
      <c r="P33" s="10"/>
      <c r="Q33" s="10"/>
      <c r="R33" s="10"/>
      <c r="T33" s="21"/>
      <c r="U33" s="23"/>
      <c r="V33" s="23"/>
      <c r="W33" s="23"/>
      <c r="X33" s="23"/>
      <c r="Y33" s="2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23"/>
      <c r="AP33" s="23"/>
      <c r="AQ33" s="3"/>
      <c r="AR33" s="3"/>
      <c r="AS33" s="3"/>
      <c r="AT33" s="44"/>
    </row>
    <row r="34" spans="7:46" x14ac:dyDescent="0.25">
      <c r="G34" s="73"/>
      <c r="H34" s="7"/>
      <c r="I34" s="7"/>
      <c r="J34" s="7"/>
      <c r="K34" s="7"/>
      <c r="L34" s="7"/>
      <c r="M34" s="7"/>
      <c r="N34" s="14"/>
      <c r="P34" s="10"/>
      <c r="Q34" s="10"/>
      <c r="R34" s="10"/>
      <c r="T34" s="21"/>
      <c r="U34" s="23"/>
      <c r="V34" s="23"/>
      <c r="W34" s="23"/>
      <c r="X34" s="23"/>
      <c r="Y34" s="2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23"/>
      <c r="AP34" s="23"/>
      <c r="AQ34" s="3"/>
      <c r="AR34" s="3"/>
      <c r="AS34" s="3"/>
      <c r="AT34" s="44"/>
    </row>
    <row r="35" spans="7:46" x14ac:dyDescent="0.25">
      <c r="G35" s="73"/>
      <c r="H35" s="7"/>
      <c r="I35" s="7"/>
      <c r="J35" s="7"/>
      <c r="K35" s="7"/>
      <c r="L35" s="7"/>
      <c r="M35" s="7"/>
      <c r="N35" s="14"/>
      <c r="P35" s="10"/>
      <c r="Q35" s="10"/>
      <c r="R35" s="10"/>
      <c r="T35" s="21"/>
      <c r="U35" s="23"/>
      <c r="V35" s="23"/>
      <c r="W35" s="23"/>
      <c r="X35" s="23"/>
      <c r="Y35" s="2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23"/>
      <c r="AP35" s="23"/>
      <c r="AQ35" s="3"/>
      <c r="AR35" s="3"/>
      <c r="AS35" s="3"/>
      <c r="AT35" s="44"/>
    </row>
    <row r="36" spans="7:46" x14ac:dyDescent="0.25">
      <c r="G36" s="73"/>
      <c r="H36" s="7"/>
      <c r="I36" s="7"/>
      <c r="J36" s="7"/>
      <c r="K36" s="7"/>
      <c r="L36" s="7"/>
      <c r="M36" s="7"/>
      <c r="N36" s="14"/>
      <c r="P36" s="10"/>
      <c r="Q36" s="10"/>
      <c r="R36" s="10"/>
      <c r="T36" s="21"/>
      <c r="U36" s="23"/>
      <c r="V36" s="23"/>
      <c r="W36" s="23"/>
      <c r="X36" s="23"/>
      <c r="Y36" s="2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23"/>
      <c r="AP36" s="23"/>
      <c r="AQ36" s="3"/>
      <c r="AR36" s="3"/>
      <c r="AS36" s="3"/>
      <c r="AT36" s="44"/>
    </row>
    <row r="37" spans="7:46" x14ac:dyDescent="0.25">
      <c r="G37" s="73"/>
      <c r="H37" s="7"/>
      <c r="I37" s="7"/>
      <c r="J37" s="7"/>
      <c r="K37" s="7"/>
      <c r="L37" s="7"/>
      <c r="M37" s="7"/>
      <c r="N37" s="14"/>
      <c r="P37" s="10"/>
      <c r="Q37" s="10"/>
      <c r="R37" s="10"/>
      <c r="T37" s="21"/>
      <c r="U37" s="23"/>
      <c r="V37" s="23"/>
      <c r="W37" s="23"/>
      <c r="X37" s="23"/>
      <c r="Y37" s="23"/>
      <c r="Z37" s="3"/>
      <c r="AA37" s="3"/>
      <c r="AB37" s="23"/>
      <c r="AC37" s="23"/>
      <c r="AD37" s="23"/>
      <c r="AE37" s="3"/>
      <c r="AF37" s="3"/>
      <c r="AG37" s="23"/>
      <c r="AH37" s="23"/>
      <c r="AI37" s="23"/>
      <c r="AJ37" s="3"/>
      <c r="AK37" s="3"/>
      <c r="AL37" s="23"/>
      <c r="AM37" s="23"/>
      <c r="AN37" s="23"/>
      <c r="AO37" s="23"/>
      <c r="AP37" s="23"/>
      <c r="AQ37" s="23"/>
      <c r="AR37" s="23"/>
      <c r="AS37" s="23"/>
      <c r="AT37" s="44"/>
    </row>
    <row r="38" spans="7:46" x14ac:dyDescent="0.25">
      <c r="G38" s="73"/>
      <c r="H38" s="7"/>
      <c r="I38" s="7"/>
      <c r="J38" s="7"/>
      <c r="K38" s="7"/>
      <c r="L38" s="7"/>
      <c r="M38" s="7"/>
      <c r="N38" s="16"/>
    </row>
    <row r="39" spans="7:46" x14ac:dyDescent="0.25">
      <c r="J39" s="22"/>
      <c r="K39" s="22"/>
      <c r="L39" s="22"/>
      <c r="U39" s="3"/>
      <c r="W39" s="3"/>
      <c r="X39" s="3"/>
      <c r="Y39" s="3"/>
      <c r="AL39" s="3"/>
      <c r="AM39" s="3"/>
      <c r="AN39" s="3"/>
      <c r="AQ39" s="3"/>
      <c r="AR39" s="3"/>
      <c r="AS39" s="3"/>
    </row>
    <row r="40" spans="7:46" x14ac:dyDescent="0.25">
      <c r="J40" s="22"/>
      <c r="K40" s="22"/>
      <c r="L40" s="22"/>
      <c r="U40" s="3"/>
      <c r="W40" s="3"/>
      <c r="X40" s="3"/>
      <c r="Y40" s="3"/>
      <c r="AL40" s="3"/>
      <c r="AM40" s="3"/>
      <c r="AN40" s="3"/>
      <c r="AQ40" s="3"/>
      <c r="AR40" s="3"/>
      <c r="AS40" s="3"/>
    </row>
    <row r="41" spans="7:46" x14ac:dyDescent="0.25">
      <c r="U41" s="3"/>
    </row>
    <row r="42" spans="7:46" x14ac:dyDescent="0.25">
      <c r="U42" s="3"/>
    </row>
  </sheetData>
  <mergeCells count="8">
    <mergeCell ref="AF1:AJ1"/>
    <mergeCell ref="AK1:AO1"/>
    <mergeCell ref="AP1:AT1"/>
    <mergeCell ref="N3:N5"/>
    <mergeCell ref="A18:F20"/>
    <mergeCell ref="I1:M1"/>
    <mergeCell ref="O1:S1"/>
    <mergeCell ref="U1:Z1"/>
  </mergeCells>
  <conditionalFormatting sqref="I37:M38 M36">
    <cfRule type="cellIs" dxfId="6" priority="7" operator="greaterThan">
      <formula>0</formula>
    </cfRule>
  </conditionalFormatting>
  <conditionalFormatting sqref="P33:R36">
    <cfRule type="cellIs" dxfId="5" priority="6" operator="greaterThan">
      <formula>1.3</formula>
    </cfRule>
  </conditionalFormatting>
  <conditionalFormatting sqref="I36">
    <cfRule type="cellIs" dxfId="4" priority="4" operator="greaterThan">
      <formula>0</formula>
    </cfRule>
    <cfRule type="cellIs" dxfId="3" priority="5" operator="greaterThan">
      <formula>3.19</formula>
    </cfRule>
  </conditionalFormatting>
  <conditionalFormatting sqref="J36:L36">
    <cfRule type="cellIs" dxfId="2" priority="2" operator="greaterThan">
      <formula>0</formula>
    </cfRule>
    <cfRule type="cellIs" dxfId="1" priority="3" operator="greaterThan">
      <formula>3.19</formula>
    </cfRule>
  </conditionalFormatting>
  <conditionalFormatting sqref="O33:S36">
    <cfRule type="cellIs" dxfId="0" priority="1" operator="greaterThan">
      <formula>1.3</formula>
    </cfRule>
  </conditionalFormatting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27"/>
  <sheetViews>
    <sheetView zoomScaleNormal="100" workbookViewId="0">
      <selection activeCell="R44" sqref="R44"/>
    </sheetView>
  </sheetViews>
  <sheetFormatPr defaultRowHeight="15" x14ac:dyDescent="0.25"/>
  <cols>
    <col min="1" max="1" width="5.625" style="28" customWidth="1"/>
    <col min="2" max="8" width="5.625" style="26" customWidth="1"/>
    <col min="9" max="17" width="5.625" style="27" customWidth="1"/>
    <col min="18" max="16384" width="9" style="27"/>
  </cols>
  <sheetData>
    <row r="1" spans="1:19" x14ac:dyDescent="0.25">
      <c r="A1" s="58" t="str">
        <f ca="1">MID(CELL("filename",A1),FIND("]",CELL("filename",A1))+1,255)</f>
        <v>DC-he-ipb1-29b</v>
      </c>
      <c r="B1" s="25" t="s">
        <v>22</v>
      </c>
    </row>
    <row r="2" spans="1:19" ht="35.25" customHeight="1" x14ac:dyDescent="0.25">
      <c r="A2" s="109" t="s">
        <v>1</v>
      </c>
      <c r="B2" s="110" t="s">
        <v>23</v>
      </c>
      <c r="C2" s="111" t="s">
        <v>38</v>
      </c>
      <c r="D2" s="110" t="s">
        <v>39</v>
      </c>
      <c r="E2" s="110" t="s">
        <v>26</v>
      </c>
      <c r="F2" s="110" t="s">
        <v>28</v>
      </c>
      <c r="G2" s="110" t="s">
        <v>40</v>
      </c>
      <c r="H2" s="110"/>
      <c r="I2" s="112" t="s">
        <v>27</v>
      </c>
      <c r="J2" s="29" t="s">
        <v>26</v>
      </c>
      <c r="K2" s="29" t="s">
        <v>28</v>
      </c>
      <c r="M2" s="29" t="s">
        <v>29</v>
      </c>
      <c r="N2" s="29" t="s">
        <v>34</v>
      </c>
      <c r="O2" s="29" t="s">
        <v>30</v>
      </c>
      <c r="P2" s="29" t="s">
        <v>28</v>
      </c>
    </row>
    <row r="3" spans="1:19" x14ac:dyDescent="0.25">
      <c r="A3" s="30">
        <v>150.00603622033901</v>
      </c>
      <c r="B3" s="4">
        <v>9.8491660000000003</v>
      </c>
      <c r="C3" s="4">
        <v>1.6666666666666701E-4</v>
      </c>
      <c r="I3" s="26">
        <f>A4/100</f>
        <v>1.49999440050847</v>
      </c>
      <c r="J3" s="26">
        <f>E4</f>
        <v>0.48626325666912928</v>
      </c>
      <c r="K3" s="26">
        <f>F4</f>
        <v>0.28238805303687764</v>
      </c>
      <c r="M3" s="31">
        <v>1.5</v>
      </c>
      <c r="N3" s="26">
        <f>J3</f>
        <v>0.48626325666912928</v>
      </c>
      <c r="O3" s="113">
        <f>N3</f>
        <v>0.48626325666912928</v>
      </c>
      <c r="P3" s="26">
        <f>K3</f>
        <v>0.28238805303687764</v>
      </c>
      <c r="S3" s="26"/>
    </row>
    <row r="4" spans="1:19" x14ac:dyDescent="0.25">
      <c r="A4" s="30">
        <v>149.999440050847</v>
      </c>
      <c r="B4" s="4">
        <v>8.480537</v>
      </c>
      <c r="C4" s="4">
        <v>2.2264123333333301</v>
      </c>
      <c r="D4" s="26">
        <f>$B$3-B4</f>
        <v>1.3686290000000003</v>
      </c>
      <c r="E4" s="32">
        <f t="array" ref="E4:F4">LINEST(D4:D6,C4:C6)</f>
        <v>0.48626325666912928</v>
      </c>
      <c r="F4" s="32">
        <v>0.28238805303687764</v>
      </c>
      <c r="G4" s="32">
        <f>C4/D4</f>
        <v>1.6267464253156476</v>
      </c>
      <c r="H4" s="32"/>
      <c r="I4" s="26">
        <f>A9/100</f>
        <v>2.0000201135593203</v>
      </c>
      <c r="J4" s="26">
        <f>E9</f>
        <v>0.54029988792455497</v>
      </c>
      <c r="K4" s="26">
        <f>F9</f>
        <v>-0.10782483928449205</v>
      </c>
      <c r="M4" s="31">
        <v>2</v>
      </c>
      <c r="N4" s="26">
        <f>J4</f>
        <v>0.54029988792455497</v>
      </c>
      <c r="O4" s="113">
        <f t="shared" ref="O4:O5" si="0">N4</f>
        <v>0.54029988792455497</v>
      </c>
      <c r="P4" s="26">
        <f>K4</f>
        <v>-0.10782483928449205</v>
      </c>
      <c r="S4" s="26"/>
    </row>
    <row r="5" spans="1:19" x14ac:dyDescent="0.25">
      <c r="A5" s="30">
        <v>150.003286661017</v>
      </c>
      <c r="B5" s="4">
        <v>7.408258</v>
      </c>
      <c r="C5" s="4">
        <v>4.4521015000000004</v>
      </c>
      <c r="D5" s="26">
        <f t="shared" ref="D5:D6" si="1">$B$3-B5</f>
        <v>2.4409080000000003</v>
      </c>
      <c r="G5" s="32">
        <f t="shared" ref="G5:G6" si="2">C5/D5</f>
        <v>1.8239530125674543</v>
      </c>
      <c r="I5" s="26">
        <f>A14/100</f>
        <v>2.5000166684745802</v>
      </c>
      <c r="J5" s="26">
        <f>E14</f>
        <v>0.5468958396529725</v>
      </c>
      <c r="K5" s="26">
        <f>F14</f>
        <v>7.0841628092321418E-2</v>
      </c>
      <c r="M5" s="31">
        <v>2.5</v>
      </c>
      <c r="N5" s="26">
        <f>J5</f>
        <v>0.5468958396529725</v>
      </c>
      <c r="O5" s="113">
        <f t="shared" si="0"/>
        <v>0.5468958396529725</v>
      </c>
      <c r="P5" s="26">
        <f>K5</f>
        <v>7.0841628092321418E-2</v>
      </c>
      <c r="S5" s="26"/>
    </row>
    <row r="6" spans="1:19" x14ac:dyDescent="0.25">
      <c r="A6" s="30">
        <v>150.00307320338999</v>
      </c>
      <c r="B6" s="4">
        <v>5.9776639999999999</v>
      </c>
      <c r="C6" s="4">
        <v>7.3753443333333299</v>
      </c>
      <c r="D6" s="26">
        <f t="shared" si="1"/>
        <v>3.8715020000000004</v>
      </c>
      <c r="G6" s="32">
        <f t="shared" si="2"/>
        <v>1.9050343596189099</v>
      </c>
      <c r="I6" s="26">
        <f>A19/100</f>
        <v>3.0000130605084796</v>
      </c>
      <c r="J6" s="26">
        <f>E19</f>
        <v>0.59391933809469011</v>
      </c>
      <c r="K6" s="26">
        <f>F19</f>
        <v>-9.0254510192601778E-2</v>
      </c>
      <c r="M6" s="31">
        <v>2.75</v>
      </c>
      <c r="N6" s="114">
        <f>FORECAST(M6,$J$3:$J$7,$I$3:$I$7)</f>
        <v>0.56269257532707617</v>
      </c>
      <c r="O6" s="115">
        <f>M6^2*$I$9+$J$9*M6+$K$9</f>
        <v>0.57502284236050349</v>
      </c>
      <c r="P6" s="26">
        <f>P5</f>
        <v>7.0841628092321418E-2</v>
      </c>
      <c r="S6" s="26"/>
    </row>
    <row r="7" spans="1:19" x14ac:dyDescent="0.25">
      <c r="A7" s="30">
        <v>149.993461440678</v>
      </c>
      <c r="B7" s="4">
        <v>9.3517259999999993</v>
      </c>
      <c r="C7" s="4">
        <v>1.2966666666666701E-4</v>
      </c>
      <c r="I7" s="26">
        <f>A24/100</f>
        <v>4.00000917627119</v>
      </c>
      <c r="J7" s="26">
        <f>E24</f>
        <v>0.61003493164277378</v>
      </c>
      <c r="K7" s="26">
        <f>F24</f>
        <v>-6.2976568073999317E-2</v>
      </c>
      <c r="M7" s="31">
        <v>3</v>
      </c>
      <c r="N7" s="31">
        <f>J6</f>
        <v>0.59391933809469011</v>
      </c>
      <c r="O7" s="113">
        <f>N7</f>
        <v>0.59391933809469011</v>
      </c>
      <c r="P7" s="26">
        <f>K6</f>
        <v>-9.0254510192601778E-2</v>
      </c>
      <c r="S7" s="26"/>
    </row>
    <row r="8" spans="1:19" x14ac:dyDescent="0.25">
      <c r="A8" s="30">
        <v>200.00079561017</v>
      </c>
      <c r="B8" s="4">
        <v>14.291096</v>
      </c>
      <c r="C8" s="4">
        <v>1.09833333333333E-4</v>
      </c>
      <c r="I8" s="29" t="s">
        <v>31</v>
      </c>
      <c r="J8" s="29" t="s">
        <v>32</v>
      </c>
      <c r="K8" s="29" t="s">
        <v>12</v>
      </c>
      <c r="M8" s="31">
        <v>3.25</v>
      </c>
      <c r="N8" s="114">
        <f>FORECAST(M8,$J$3:$J$7,$I$3:$I$7)</f>
        <v>0.58672736899109357</v>
      </c>
      <c r="O8" s="115">
        <f>M8^2*$I$9+$J$9*M8+$K$9</f>
        <v>0.59537214482519429</v>
      </c>
      <c r="P8" s="26">
        <f>P7</f>
        <v>-9.0254510192601778E-2</v>
      </c>
      <c r="S8" s="26"/>
    </row>
    <row r="9" spans="1:19" x14ac:dyDescent="0.25">
      <c r="A9" s="30">
        <v>200.00201135593201</v>
      </c>
      <c r="B9" s="4">
        <v>13.300397999999999</v>
      </c>
      <c r="C9" s="4">
        <v>2.00517716666667</v>
      </c>
      <c r="D9" s="26">
        <f>$B$8-B9</f>
        <v>0.99069800000000008</v>
      </c>
      <c r="E9" s="32">
        <f t="array" ref="E9:F9">LINEST(D9:D11,C9:C11)</f>
        <v>0.54029988792455497</v>
      </c>
      <c r="F9" s="32">
        <v>-0.10782483928449205</v>
      </c>
      <c r="G9" s="32">
        <f>C9/D9</f>
        <v>2.0240044561174746</v>
      </c>
      <c r="H9" s="32" t="s">
        <v>26</v>
      </c>
      <c r="I9" s="50">
        <f t="array" ref="I9:K9">LINEST(J3:J7,I3:I7^{1,2})</f>
        <v>-1.6042872129710423E-2</v>
      </c>
      <c r="J9" s="50">
        <v>0.13695583770764408</v>
      </c>
      <c r="K9" s="50">
        <v>0.31971850914541738</v>
      </c>
      <c r="M9" s="31">
        <v>3.5</v>
      </c>
      <c r="N9" s="114">
        <f>FORECAST(M9,$J$3:$J$7,$I$3:$I$7)</f>
        <v>0.59874476582310221</v>
      </c>
      <c r="O9" s="115">
        <f>M9^2*$I$9+$J$9*M9+$K$9</f>
        <v>0.60253875753321906</v>
      </c>
      <c r="P9" s="26">
        <f>L8</f>
        <v>0</v>
      </c>
      <c r="S9" s="26"/>
    </row>
    <row r="10" spans="1:19" x14ac:dyDescent="0.25">
      <c r="A10" s="30">
        <v>200.00157888135601</v>
      </c>
      <c r="B10" s="4">
        <v>12.248453</v>
      </c>
      <c r="C10" s="4">
        <v>4.0292954999999999</v>
      </c>
      <c r="D10" s="26">
        <f>$B$8-B10</f>
        <v>2.042643</v>
      </c>
      <c r="G10" s="32">
        <f t="shared" ref="G10:G11" si="3">C10/D10</f>
        <v>1.9725891895940699</v>
      </c>
      <c r="I10"/>
      <c r="J10"/>
      <c r="K10"/>
      <c r="M10" s="31">
        <v>3.75</v>
      </c>
      <c r="N10" s="114">
        <f>FORECAST(M10,$J$3:$J$7,$I$3:$I$7)</f>
        <v>0.61076216265511096</v>
      </c>
      <c r="O10" s="115">
        <f>M10^2*$I$9+$J$9*M10+$K$9</f>
        <v>0.60770001122502992</v>
      </c>
      <c r="P10" s="26">
        <f>L9</f>
        <v>0</v>
      </c>
      <c r="S10" s="26"/>
    </row>
    <row r="11" spans="1:19" x14ac:dyDescent="0.25">
      <c r="A11" s="30">
        <v>200.00295637288099</v>
      </c>
      <c r="B11" s="4">
        <v>10.763742000000001</v>
      </c>
      <c r="C11" s="4">
        <v>6.7069134999999998</v>
      </c>
      <c r="D11" s="26">
        <f>$B$8-B11</f>
        <v>3.527353999999999</v>
      </c>
      <c r="G11" s="32">
        <f t="shared" si="3"/>
        <v>1.901400738343813</v>
      </c>
      <c r="M11" s="31">
        <v>4</v>
      </c>
      <c r="N11" s="31">
        <f>J7</f>
        <v>0.61003493164277378</v>
      </c>
      <c r="O11" s="113">
        <f>J7</f>
        <v>0.61003493164277378</v>
      </c>
      <c r="P11" s="26">
        <f>K7</f>
        <v>-6.2976568073999317E-2</v>
      </c>
      <c r="S11" s="26"/>
    </row>
    <row r="12" spans="1:19" x14ac:dyDescent="0.25">
      <c r="A12" s="30">
        <v>199.99406588135599</v>
      </c>
      <c r="B12" s="4">
        <v>14.11191</v>
      </c>
      <c r="C12" s="4">
        <v>6.7541666666666696E-3</v>
      </c>
      <c r="M12" s="31">
        <v>4.5</v>
      </c>
      <c r="N12" s="114">
        <f>FORECAST(M12,$J$3:$J$7,$I$3:$I$7)</f>
        <v>0.646814353151137</v>
      </c>
      <c r="O12" s="115">
        <f>M12^2*$I$9+$J$9*M12+$K$9</f>
        <v>0.61115161820317976</v>
      </c>
      <c r="P12" s="26">
        <f>L8</f>
        <v>0</v>
      </c>
      <c r="S12" s="26"/>
    </row>
    <row r="13" spans="1:19" x14ac:dyDescent="0.25">
      <c r="A13" s="30">
        <v>250.00066444067801</v>
      </c>
      <c r="B13" s="4">
        <v>19.628744999999999</v>
      </c>
      <c r="C13" s="4">
        <v>9.2333333333333305E-5</v>
      </c>
      <c r="M13" s="31">
        <v>5</v>
      </c>
      <c r="N13" s="114">
        <f>FORECAST(M13,$J$3:$J$7,$I$3:$I$7)</f>
        <v>0.6708491468151544</v>
      </c>
      <c r="O13" s="115">
        <f>M13^2*$I$9+$J$9*M13+$K$9</f>
        <v>0.60342589444087724</v>
      </c>
      <c r="P13" s="26">
        <f>L9</f>
        <v>0</v>
      </c>
      <c r="S13" s="26"/>
    </row>
    <row r="14" spans="1:19" x14ac:dyDescent="0.25">
      <c r="A14" s="30">
        <v>250.00166684745801</v>
      </c>
      <c r="B14" s="4">
        <v>18.579609000000001</v>
      </c>
      <c r="C14" s="4">
        <v>1.80968316666667</v>
      </c>
      <c r="D14" s="26">
        <f>$B$13-B14</f>
        <v>1.0491359999999972</v>
      </c>
      <c r="E14" s="32">
        <f t="array" ref="E14:F14">LINEST(D14:D16,C14:C16)</f>
        <v>0.5468958396529725</v>
      </c>
      <c r="F14" s="32">
        <v>7.0841628092321418E-2</v>
      </c>
      <c r="G14" s="32">
        <f>C14/D14</f>
        <v>1.7249271464011098</v>
      </c>
      <c r="H14" s="32"/>
      <c r="M14" s="31">
        <v>5.5</v>
      </c>
      <c r="N14" s="114">
        <f>FORECAST(M14,$J$3:$J$7,$I$3:$I$7)</f>
        <v>0.69488394047917179</v>
      </c>
      <c r="O14" s="115">
        <f>M14^2*$I$9+$J$9*M14+$K$9</f>
        <v>0.58767873461371956</v>
      </c>
      <c r="P14" s="26">
        <f>L10</f>
        <v>0</v>
      </c>
      <c r="S14" s="26"/>
    </row>
    <row r="15" spans="1:19" x14ac:dyDescent="0.25">
      <c r="A15" s="30">
        <v>250.00132030508499</v>
      </c>
      <c r="B15" s="4">
        <v>17.545020000000001</v>
      </c>
      <c r="C15" s="4">
        <v>3.6440355000000002</v>
      </c>
      <c r="D15" s="26">
        <f>$B$13-B15</f>
        <v>2.0837249999999976</v>
      </c>
      <c r="G15" s="32">
        <f t="shared" ref="G15:G16" si="4">C15/D15</f>
        <v>1.7488082640463614</v>
      </c>
      <c r="M15" s="31">
        <v>6</v>
      </c>
      <c r="N15" s="114">
        <f>FORECAST(M15,$J$3:$J$7,$I$3:$I$7)</f>
        <v>0.71891873414318908</v>
      </c>
      <c r="O15" s="115">
        <f>M15^2*$I$9+$J$9*M15+$K$9</f>
        <v>0.5639101387217067</v>
      </c>
      <c r="P15" s="26">
        <f>L11</f>
        <v>0</v>
      </c>
      <c r="S15" s="26"/>
    </row>
    <row r="16" spans="1:19" x14ac:dyDescent="0.25">
      <c r="A16" s="30">
        <v>250.00245511864401</v>
      </c>
      <c r="B16" s="4">
        <v>16.236165</v>
      </c>
      <c r="C16" s="4">
        <v>6.0894595000000002</v>
      </c>
      <c r="D16" s="26">
        <f>$B$13-B16</f>
        <v>3.3925799999999988</v>
      </c>
      <c r="G16" s="32">
        <f t="shared" si="4"/>
        <v>1.7949346809802575</v>
      </c>
    </row>
    <row r="17" spans="1:8" x14ac:dyDescent="0.25">
      <c r="A17" s="30">
        <v>249.995073813559</v>
      </c>
      <c r="B17" s="4">
        <v>19.459285000000001</v>
      </c>
      <c r="C17" s="4">
        <v>9.9666666666666699E-5</v>
      </c>
    </row>
    <row r="18" spans="1:8" x14ac:dyDescent="0.25">
      <c r="A18" s="30">
        <v>300.00044640677999</v>
      </c>
      <c r="B18" s="4">
        <v>25.500298999999998</v>
      </c>
      <c r="C18" s="4">
        <v>7.5833333333333297E-5</v>
      </c>
    </row>
    <row r="19" spans="1:8" x14ac:dyDescent="0.25">
      <c r="A19" s="30">
        <v>300.00130605084797</v>
      </c>
      <c r="B19" s="4">
        <v>24.640863</v>
      </c>
      <c r="C19" s="4">
        <v>1.6294550000000001</v>
      </c>
      <c r="D19" s="26">
        <f>$B$18-B19</f>
        <v>0.85943599999999876</v>
      </c>
      <c r="E19" s="32">
        <f t="array" ref="E19:F19">LINEST(D19:D21,C19:C21)</f>
        <v>0.59391933809469011</v>
      </c>
      <c r="F19" s="32">
        <v>-9.0254510192601778E-2</v>
      </c>
      <c r="G19" s="32">
        <f>C19/D19</f>
        <v>1.8959585123266915</v>
      </c>
      <c r="H19" s="32"/>
    </row>
    <row r="20" spans="1:8" x14ac:dyDescent="0.25">
      <c r="A20" s="30">
        <v>300.00111311864401</v>
      </c>
      <c r="B20" s="4">
        <v>23.605162</v>
      </c>
      <c r="C20" s="4">
        <v>3.2896958333333299</v>
      </c>
      <c r="D20" s="26">
        <f>$B$18-B20</f>
        <v>1.8951369999999983</v>
      </c>
      <c r="G20" s="32">
        <f t="shared" ref="G20:G21" si="5">C20/D20</f>
        <v>1.7358617521231092</v>
      </c>
    </row>
    <row r="21" spans="1:8" x14ac:dyDescent="0.25">
      <c r="A21" s="30">
        <v>300.00150518644102</v>
      </c>
      <c r="B21" s="4">
        <v>22.330396</v>
      </c>
      <c r="C21" s="4">
        <v>5.5119618333333298</v>
      </c>
      <c r="D21" s="26">
        <f>$B$18-B21</f>
        <v>3.1699029999999979</v>
      </c>
      <c r="G21" s="32">
        <f t="shared" si="5"/>
        <v>1.7388424293529907</v>
      </c>
    </row>
    <row r="22" spans="1:8" x14ac:dyDescent="0.25">
      <c r="A22" s="30">
        <v>299.995754915254</v>
      </c>
      <c r="B22" s="4">
        <v>25.354759999999999</v>
      </c>
      <c r="C22" s="4">
        <v>7.7166666666666695E-5</v>
      </c>
    </row>
    <row r="23" spans="1:8" x14ac:dyDescent="0.25">
      <c r="A23" s="30">
        <v>400.000630016949</v>
      </c>
      <c r="B23" s="4">
        <v>39.420588000000002</v>
      </c>
      <c r="C23" s="4">
        <v>5.3666666666666699E-5</v>
      </c>
    </row>
    <row r="24" spans="1:8" x14ac:dyDescent="0.25">
      <c r="A24" s="30">
        <v>400.00091762711901</v>
      </c>
      <c r="B24" s="4">
        <v>38.639167999999998</v>
      </c>
      <c r="C24" s="4">
        <v>1.3540956666666699</v>
      </c>
      <c r="D24" s="26">
        <f>$B$23-B24</f>
        <v>0.78142000000000422</v>
      </c>
      <c r="E24" s="32">
        <f t="array" ref="E24:F24">LINEST(D24:D26,C24:C26)</f>
        <v>0.61003493164277378</v>
      </c>
      <c r="F24" s="32">
        <v>-6.2976568073999317E-2</v>
      </c>
      <c r="G24" s="32">
        <f>C24/D24</f>
        <v>1.7328653818262427</v>
      </c>
      <c r="H24" s="32"/>
    </row>
    <row r="25" spans="1:8" x14ac:dyDescent="0.25">
      <c r="A25" s="30">
        <v>400.001147288136</v>
      </c>
      <c r="B25" s="4">
        <v>37.842137000000001</v>
      </c>
      <c r="C25" s="4">
        <v>2.7431130000000001</v>
      </c>
      <c r="D25" s="26">
        <f>$B$23-B25</f>
        <v>1.5784510000000012</v>
      </c>
      <c r="G25" s="32">
        <f t="shared" ref="G25:G26" si="6">C25/D25</f>
        <v>1.7378512224959775</v>
      </c>
    </row>
    <row r="26" spans="1:8" x14ac:dyDescent="0.25">
      <c r="A26" s="30">
        <v>400.00167179661003</v>
      </c>
      <c r="B26" s="4">
        <v>36.654564999999998</v>
      </c>
      <c r="C26" s="4">
        <v>4.6151181666666696</v>
      </c>
      <c r="D26" s="26">
        <f>$B$23-B26</f>
        <v>2.7660230000000041</v>
      </c>
      <c r="G26" s="32">
        <f t="shared" si="6"/>
        <v>1.6685031782695454</v>
      </c>
    </row>
    <row r="27" spans="1:8" x14ac:dyDescent="0.25">
      <c r="A27" s="30">
        <v>399.99675788135602</v>
      </c>
      <c r="B27" s="4">
        <v>39.401114</v>
      </c>
      <c r="C27" s="4">
        <v>6.2833333333333307E-5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27"/>
  <sheetViews>
    <sheetView workbookViewId="0">
      <selection activeCell="I13" sqref="I13"/>
    </sheetView>
  </sheetViews>
  <sheetFormatPr defaultRowHeight="15" x14ac:dyDescent="0.25"/>
  <cols>
    <col min="1" max="1" width="5.625" style="46" customWidth="1"/>
    <col min="2" max="3" width="5.625" style="4" customWidth="1"/>
    <col min="4" max="13" width="5.625" customWidth="1"/>
    <col min="14" max="16" width="5.625" style="4" customWidth="1"/>
  </cols>
  <sheetData>
    <row r="1" spans="1:20" x14ac:dyDescent="0.25">
      <c r="A1" s="57" t="str">
        <f ca="1">MID(CELL("filename",A1),FIND("]",CELL("filename",A1))+1,255)</f>
        <v>DC-h2-ipb2-28b</v>
      </c>
      <c r="B1" s="25" t="s">
        <v>35</v>
      </c>
    </row>
    <row r="2" spans="1:20" ht="60" x14ac:dyDescent="0.25">
      <c r="A2" s="116" t="s">
        <v>1</v>
      </c>
      <c r="B2" s="117" t="s">
        <v>23</v>
      </c>
      <c r="C2" s="117" t="s">
        <v>24</v>
      </c>
      <c r="D2" s="110" t="s">
        <v>25</v>
      </c>
      <c r="E2" s="110" t="s">
        <v>26</v>
      </c>
      <c r="F2" s="110" t="s">
        <v>28</v>
      </c>
      <c r="G2" s="110" t="s">
        <v>40</v>
      </c>
      <c r="H2" s="118"/>
      <c r="I2" s="112" t="s">
        <v>27</v>
      </c>
      <c r="J2" s="112" t="s">
        <v>26</v>
      </c>
      <c r="K2" s="112" t="s">
        <v>28</v>
      </c>
      <c r="L2" s="118"/>
      <c r="M2" s="112" t="s">
        <v>29</v>
      </c>
      <c r="N2" s="111" t="s">
        <v>34</v>
      </c>
      <c r="O2" s="111" t="s">
        <v>30</v>
      </c>
      <c r="P2" s="119" t="s">
        <v>36</v>
      </c>
      <c r="Q2" s="47"/>
    </row>
    <row r="3" spans="1:20" x14ac:dyDescent="0.25">
      <c r="A3" s="46">
        <v>200.002840508475</v>
      </c>
      <c r="B3" s="4">
        <v>13.200298999999999</v>
      </c>
      <c r="C3" s="4">
        <v>9.5474576271186397E-5</v>
      </c>
      <c r="D3" s="26"/>
      <c r="E3" s="26"/>
      <c r="F3" s="26"/>
      <c r="G3" s="26"/>
      <c r="I3" s="26">
        <f>A4/100</f>
        <v>2.0001387277966098</v>
      </c>
      <c r="J3" s="26">
        <f>E4</f>
        <v>0.45225118158322425</v>
      </c>
      <c r="K3" s="26">
        <f>F4</f>
        <v>4.6496645773602907E-2</v>
      </c>
      <c r="L3" s="32"/>
      <c r="M3" s="31">
        <v>1.5</v>
      </c>
      <c r="N3" s="114">
        <f>FORECAST(M3,$J$3:$J$4,$I$3:$I$4)</f>
        <v>0.42800425826817323</v>
      </c>
      <c r="O3" s="115">
        <f>M3^2*$I$9+$J$9*M3+$K$9</f>
        <v>0.41335216422290755</v>
      </c>
      <c r="P3" s="114">
        <f>M3^2*$I$10+$J$10*M3+$K$10</f>
        <v>8.8129847735825578E-2</v>
      </c>
      <c r="Q3" s="48"/>
    </row>
    <row r="4" spans="1:20" x14ac:dyDescent="0.25">
      <c r="A4" s="46">
        <v>200.013872779661</v>
      </c>
      <c r="B4" s="4">
        <v>12.438718</v>
      </c>
      <c r="C4" s="4">
        <v>1.60926228813559</v>
      </c>
      <c r="D4" s="26">
        <f>$B$3-B4</f>
        <v>0.76158099999999962</v>
      </c>
      <c r="E4" s="32">
        <f t="array" ref="E4:F4">LINEST(D4:D6,C4:C6)</f>
        <v>0.45225118158322425</v>
      </c>
      <c r="F4" s="32">
        <v>4.6496645773602907E-2</v>
      </c>
      <c r="G4" s="32">
        <f>C4/D4</f>
        <v>2.1130546693465182</v>
      </c>
      <c r="I4" s="26">
        <f>A9/100</f>
        <v>3.0000137072881397</v>
      </c>
      <c r="J4" s="26">
        <f>E9</f>
        <v>0.50072551601274784</v>
      </c>
      <c r="K4" s="26">
        <f>F9</f>
        <v>-4.6776203432279395E-3</v>
      </c>
      <c r="M4" s="31">
        <v>2</v>
      </c>
      <c r="N4" s="31">
        <f>J3</f>
        <v>0.45225118158322425</v>
      </c>
      <c r="O4" s="113">
        <f>N4</f>
        <v>0.45225118158322425</v>
      </c>
      <c r="P4" s="4">
        <f>K3</f>
        <v>4.6496645773602907E-2</v>
      </c>
      <c r="Q4" s="4"/>
    </row>
    <row r="5" spans="1:20" x14ac:dyDescent="0.25">
      <c r="A5" s="46">
        <v>200.01023394915299</v>
      </c>
      <c r="B5" s="4">
        <v>11.718404</v>
      </c>
      <c r="C5" s="4">
        <v>3.1322164067796598</v>
      </c>
      <c r="D5" s="26">
        <f t="shared" ref="D5:D6" si="0">$B$3-B5</f>
        <v>1.4818949999999997</v>
      </c>
      <c r="E5" s="26"/>
      <c r="F5" s="26"/>
      <c r="G5" s="32">
        <f t="shared" ref="G5:G6" si="1">C5/D5</f>
        <v>2.1136561003172698</v>
      </c>
      <c r="I5" s="26">
        <f>A14/100</f>
        <v>3.9999907369491501</v>
      </c>
      <c r="J5" s="26">
        <f>E14</f>
        <v>0.5497211533591817</v>
      </c>
      <c r="K5" s="26">
        <f>F14</f>
        <v>-3.8901466027035925E-2</v>
      </c>
      <c r="M5" s="31">
        <v>2.5</v>
      </c>
      <c r="N5" s="114">
        <f>FORECAST(M5,$J$3:$J$6,$I$3:$I$6)</f>
        <v>0.48289966642882598</v>
      </c>
      <c r="O5" s="115">
        <f>M5^2*$I$9+$J$9*M5+$K$9</f>
        <v>0.48108908038893228</v>
      </c>
      <c r="P5" s="114">
        <f t="shared" ref="P5:P6" si="2">M5^2*$I$10+$J$10*M5+$K$10</f>
        <v>1.5751534730224226E-2</v>
      </c>
      <c r="Q5" s="48"/>
    </row>
    <row r="6" spans="1:20" x14ac:dyDescent="0.25">
      <c r="A6" s="46">
        <v>200.02787344067801</v>
      </c>
      <c r="B6" s="4">
        <v>10.318828999999999</v>
      </c>
      <c r="C6" s="4">
        <v>6.2821653898305101</v>
      </c>
      <c r="D6" s="26">
        <f t="shared" si="0"/>
        <v>2.8814700000000002</v>
      </c>
      <c r="E6" s="26"/>
      <c r="F6" s="26"/>
      <c r="G6" s="32">
        <f t="shared" si="1"/>
        <v>2.1801946193541872</v>
      </c>
      <c r="I6" s="26">
        <f>A19/100</f>
        <v>5.9999637927118599</v>
      </c>
      <c r="J6" s="26">
        <f>E19</f>
        <v>0.55793113930373617</v>
      </c>
      <c r="K6" s="26">
        <f>F19</f>
        <v>3.0409143457279519E-3</v>
      </c>
      <c r="M6" s="31">
        <v>2.75</v>
      </c>
      <c r="N6" s="114">
        <f>FORECAST(M6,$J$3:$J$6,$I$3:$I$6)</f>
        <v>0.48935104464199919</v>
      </c>
      <c r="O6" s="115">
        <f>M6^2*$I$9+$J$9*M6+$K$9</f>
        <v>0.49486046276504769</v>
      </c>
      <c r="P6" s="114">
        <f t="shared" si="2"/>
        <v>2.4203346597238551E-3</v>
      </c>
      <c r="Q6" s="48"/>
    </row>
    <row r="7" spans="1:20" x14ac:dyDescent="0.25">
      <c r="A7" s="46">
        <v>199.297415</v>
      </c>
      <c r="B7" s="4">
        <v>13.314454</v>
      </c>
      <c r="C7" s="4">
        <v>4.0949152542372902E-5</v>
      </c>
      <c r="D7" s="26"/>
      <c r="E7" s="26"/>
      <c r="F7" s="26"/>
      <c r="G7" s="26"/>
      <c r="I7" s="26"/>
      <c r="J7" s="26"/>
      <c r="K7" s="26"/>
      <c r="M7" s="31">
        <v>3</v>
      </c>
      <c r="N7" s="31">
        <f>J4</f>
        <v>0.50072551601274784</v>
      </c>
      <c r="O7" s="113">
        <f>N7</f>
        <v>0.50072551601274784</v>
      </c>
      <c r="P7" s="4">
        <f>K4</f>
        <v>-4.6776203432279395E-3</v>
      </c>
      <c r="Q7" s="4"/>
    </row>
    <row r="8" spans="1:20" x14ac:dyDescent="0.25">
      <c r="A8" s="46">
        <v>300.03800883050798</v>
      </c>
      <c r="B8" s="4">
        <v>23.582187000000001</v>
      </c>
      <c r="C8" s="4">
        <v>3.4288135593220301E-5</v>
      </c>
      <c r="D8" s="26"/>
      <c r="E8" s="26"/>
      <c r="F8" s="26"/>
      <c r="G8" s="26"/>
      <c r="I8" s="26" t="s">
        <v>31</v>
      </c>
      <c r="J8" s="26" t="s">
        <v>32</v>
      </c>
      <c r="K8" s="26" t="s">
        <v>12</v>
      </c>
      <c r="M8" s="31">
        <v>3.25</v>
      </c>
      <c r="N8" s="114">
        <f>FORECAST(M8,$J$4:$J$5,$I$4:$I$5)</f>
        <v>0.51297403510467321</v>
      </c>
      <c r="O8" s="115">
        <f>M8^2*$I$9+$J$9*M8+$K$9</f>
        <v>0.51860781151880964</v>
      </c>
      <c r="P8" s="114">
        <f t="shared" ref="P8:P10" si="3">M8^2*$I$10+$J$10*M8+$K$10</f>
        <v>-1.8526011664196818E-2</v>
      </c>
      <c r="Q8" s="48"/>
    </row>
    <row r="9" spans="1:20" x14ac:dyDescent="0.25">
      <c r="A9" s="46">
        <v>300.00137072881398</v>
      </c>
      <c r="B9" s="4">
        <v>22.751487000000001</v>
      </c>
      <c r="C9" s="4">
        <v>1.3128321525423701</v>
      </c>
      <c r="D9" s="26">
        <f>$B$12-B9</f>
        <v>0.66202299999999781</v>
      </c>
      <c r="E9" s="32">
        <f t="array" ref="E9:F9">LINEST(D9:D11,C9:C11)</f>
        <v>0.50072551601274784</v>
      </c>
      <c r="F9" s="32">
        <v>-4.6776203432279395E-3</v>
      </c>
      <c r="G9" s="32">
        <f t="shared" ref="G9:G11" si="4">C9/D9</f>
        <v>1.9830612418939741</v>
      </c>
      <c r="H9" s="49" t="s">
        <v>26</v>
      </c>
      <c r="I9" s="50">
        <f t="array" ref="I9:K9">LINEST($J$3:$J$6,$I$3:$I$6^{1,2})</f>
        <v>-1.012110932925037E-2</v>
      </c>
      <c r="J9" s="50">
        <v>0.10822135348302617</v>
      </c>
      <c r="K9" s="50">
        <v>0.27379262998918164</v>
      </c>
      <c r="M9" s="31">
        <v>3.5</v>
      </c>
      <c r="N9" s="114">
        <f>FORECAST(M9,$J$4:$J$5,$I$4:$I$5)</f>
        <v>0.52522322580934455</v>
      </c>
      <c r="O9" s="115">
        <f>M9^2*$I$9+$J$9*M9+$K$9</f>
        <v>0.52858377789645616</v>
      </c>
      <c r="P9" s="114">
        <f t="shared" si="3"/>
        <v>-2.6141157917617175E-2</v>
      </c>
      <c r="Q9" s="48"/>
    </row>
    <row r="10" spans="1:20" x14ac:dyDescent="0.25">
      <c r="A10" s="46">
        <v>299.99938191525399</v>
      </c>
      <c r="B10" s="4">
        <v>22.146601</v>
      </c>
      <c r="C10" s="4">
        <v>2.5670454745762701</v>
      </c>
      <c r="D10" s="26">
        <f t="shared" ref="D10:D11" si="5">$B$12-B10</f>
        <v>1.2669089999999983</v>
      </c>
      <c r="E10" s="26"/>
      <c r="F10" s="26"/>
      <c r="G10" s="32">
        <f t="shared" si="4"/>
        <v>2.0262271990934422</v>
      </c>
      <c r="H10" s="49" t="s">
        <v>28</v>
      </c>
      <c r="I10" s="50">
        <f t="array" ref="I10:K10">LINEST(K3:K6,I3:I6^{1,2})</f>
        <v>1.5242810178879995E-2</v>
      </c>
      <c r="J10" s="50">
        <v>-0.13334955372112134</v>
      </c>
      <c r="K10" s="50">
        <v>0.25385785541502759</v>
      </c>
      <c r="M10" s="31">
        <v>3.75</v>
      </c>
      <c r="N10" s="114">
        <f>FORECAST(M10,$J$4:$J$5,$I$4:$I$5)</f>
        <v>0.53747241651401578</v>
      </c>
      <c r="O10" s="115">
        <f>M10^2*$I$9+$J$9*M10+$K$9</f>
        <v>0.5372946056079464</v>
      </c>
      <c r="P10" s="114">
        <f t="shared" si="3"/>
        <v>-3.1850952898677509E-2</v>
      </c>
      <c r="Q10" s="48"/>
    </row>
    <row r="11" spans="1:20" x14ac:dyDescent="0.25">
      <c r="A11" s="46">
        <v>299.99500798305098</v>
      </c>
      <c r="B11" s="4">
        <v>20.816188</v>
      </c>
      <c r="C11" s="4">
        <v>5.1875389830508496</v>
      </c>
      <c r="D11" s="26">
        <f t="shared" si="5"/>
        <v>2.5973219999999984</v>
      </c>
      <c r="E11" s="26"/>
      <c r="F11" s="26"/>
      <c r="G11" s="32">
        <f t="shared" si="4"/>
        <v>1.9972644835915041</v>
      </c>
      <c r="I11" s="44"/>
      <c r="J11" s="44"/>
      <c r="K11" s="44"/>
      <c r="L11" s="44"/>
      <c r="M11" s="31">
        <v>4</v>
      </c>
      <c r="N11" s="31">
        <f>J5</f>
        <v>0.5497211533591817</v>
      </c>
      <c r="O11" s="113">
        <f>N11</f>
        <v>0.5497211533591817</v>
      </c>
      <c r="P11" s="4">
        <f>K5</f>
        <v>-3.8901466027035925E-2</v>
      </c>
      <c r="Q11" s="4"/>
    </row>
    <row r="12" spans="1:20" x14ac:dyDescent="0.25">
      <c r="A12" s="46">
        <v>300.00461957627101</v>
      </c>
      <c r="B12" s="4">
        <v>23.413509999999999</v>
      </c>
      <c r="C12" s="4">
        <v>4.1830508474576298E-5</v>
      </c>
      <c r="D12" s="26"/>
      <c r="E12" s="26"/>
      <c r="F12" s="26"/>
      <c r="G12" s="26"/>
      <c r="M12" s="31">
        <v>4.5</v>
      </c>
      <c r="N12" s="114">
        <f>FORECAST(M12,$J$5:$J$6,$I$5:$I$6)</f>
        <v>0.55177371552243992</v>
      </c>
      <c r="O12" s="115">
        <f>M12^2*$I$9+$J$9*M12+$K$9</f>
        <v>0.55583625674547943</v>
      </c>
      <c r="P12" s="114">
        <f t="shared" ref="P12:P14" si="6">M12^2*$I$10+$J$10*M12+$K$10</f>
        <v>-3.7548230207698541E-2</v>
      </c>
      <c r="Q12" s="48"/>
      <c r="T12" s="48"/>
    </row>
    <row r="13" spans="1:20" x14ac:dyDescent="0.25">
      <c r="A13" s="46">
        <v>400.055085813559</v>
      </c>
      <c r="B13" s="4">
        <v>36.177188999999998</v>
      </c>
      <c r="C13" s="4">
        <v>3.4728813559321999E-5</v>
      </c>
      <c r="D13" s="26"/>
      <c r="E13" s="26"/>
      <c r="F13" s="26"/>
      <c r="G13" s="26"/>
      <c r="I13" s="74"/>
      <c r="J13" s="74"/>
      <c r="K13" s="74"/>
      <c r="M13" s="31">
        <v>5</v>
      </c>
      <c r="N13" s="114">
        <f>FORECAST(M13,$J$5:$J$6,$I$5:$I$6)</f>
        <v>0.55382623966042721</v>
      </c>
      <c r="O13" s="115">
        <f>M13^2*$I$9+$J$9*M13+$K$9</f>
        <v>0.56187166417305323</v>
      </c>
      <c r="P13" s="114">
        <f t="shared" si="6"/>
        <v>-3.1819658718579225E-2</v>
      </c>
      <c r="Q13" s="48"/>
    </row>
    <row r="14" spans="1:20" x14ac:dyDescent="0.25">
      <c r="A14" s="46">
        <v>399.99907369491501</v>
      </c>
      <c r="B14" s="4">
        <v>35.465138000000003</v>
      </c>
      <c r="C14" s="4">
        <v>1.0984414406779699</v>
      </c>
      <c r="D14" s="26">
        <f>$B$17-B14</f>
        <v>0.56349499999999608</v>
      </c>
      <c r="E14" s="32">
        <f t="array" ref="E14:F14">LINEST(D14:D16,C14:C16)</f>
        <v>0.5497211533591817</v>
      </c>
      <c r="F14" s="32">
        <v>-3.8901466027035925E-2</v>
      </c>
      <c r="G14" s="32">
        <f t="shared" ref="G14:G16" si="7">C14/D14</f>
        <v>1.9493366235334431</v>
      </c>
      <c r="M14" s="31">
        <v>5.5</v>
      </c>
      <c r="N14" s="114">
        <f t="shared" ref="N14" si="8">FORECAST(M14,$J$5:$J$6,$I$5:$I$6)</f>
        <v>0.55587876379841461</v>
      </c>
      <c r="O14" s="115">
        <f>M14^2*$I$9+$J$9*M14+$K$9</f>
        <v>0.56284651693600185</v>
      </c>
      <c r="P14" s="114">
        <f t="shared" si="6"/>
        <v>-1.8469682140019927E-2</v>
      </c>
      <c r="Q14" s="48"/>
    </row>
    <row r="15" spans="1:20" x14ac:dyDescent="0.25">
      <c r="A15" s="46">
        <v>399.997990474576</v>
      </c>
      <c r="B15" s="4">
        <v>34.882339999999999</v>
      </c>
      <c r="C15" s="4">
        <v>2.1521238135593199</v>
      </c>
      <c r="D15" s="26">
        <f t="shared" ref="D15:D16" si="9">$B$17-B15</f>
        <v>1.146293</v>
      </c>
      <c r="E15" s="26"/>
      <c r="F15" s="26"/>
      <c r="G15" s="32">
        <f t="shared" si="7"/>
        <v>1.8774639761032474</v>
      </c>
      <c r="M15" s="31">
        <v>6</v>
      </c>
      <c r="N15" s="31">
        <f>J6</f>
        <v>0.55793113930373617</v>
      </c>
      <c r="O15" s="113">
        <f>N15</f>
        <v>0.55793113930373617</v>
      </c>
      <c r="P15" s="4">
        <f>K6</f>
        <v>3.0409143457279519E-3</v>
      </c>
      <c r="Q15" s="4"/>
    </row>
    <row r="16" spans="1:20" x14ac:dyDescent="0.25">
      <c r="A16" s="46">
        <v>399.99551440677999</v>
      </c>
      <c r="B16" s="4">
        <v>33.670048000000001</v>
      </c>
      <c r="C16" s="4">
        <v>4.36252616949153</v>
      </c>
      <c r="D16" s="26">
        <f t="shared" si="9"/>
        <v>2.3585849999999979</v>
      </c>
      <c r="E16" s="26"/>
      <c r="F16" s="26"/>
      <c r="G16" s="32">
        <f t="shared" si="7"/>
        <v>1.849637036397473</v>
      </c>
    </row>
    <row r="17" spans="1:7" x14ac:dyDescent="0.25">
      <c r="A17" s="46">
        <v>400.01121910169502</v>
      </c>
      <c r="B17" s="4">
        <v>36.028632999999999</v>
      </c>
      <c r="C17" s="4">
        <v>4.7745762711864401E-5</v>
      </c>
      <c r="D17" s="26"/>
      <c r="E17" s="26"/>
      <c r="F17" s="26"/>
      <c r="G17" s="26"/>
    </row>
    <row r="18" spans="1:7" x14ac:dyDescent="0.25">
      <c r="A18" s="46">
        <v>600.00105620339002</v>
      </c>
      <c r="B18" s="4">
        <v>71.912785</v>
      </c>
      <c r="C18" s="4">
        <v>3.5898305084745797E-5</v>
      </c>
      <c r="D18" s="26"/>
      <c r="E18" s="26"/>
      <c r="F18" s="26"/>
      <c r="G18" s="26"/>
    </row>
    <row r="19" spans="1:7" x14ac:dyDescent="0.25">
      <c r="A19" s="46">
        <v>599.99637927118602</v>
      </c>
      <c r="B19" s="4">
        <v>71.342080999999993</v>
      </c>
      <c r="C19" s="4">
        <v>0.97600622033898299</v>
      </c>
      <c r="D19" s="26">
        <f>$B$18-B19</f>
        <v>0.57070400000000632</v>
      </c>
      <c r="E19" s="32">
        <f t="array" ref="E19:F19">LINEST(D19:D21,C19:C21)</f>
        <v>0.55793113930373617</v>
      </c>
      <c r="F19" s="32">
        <v>3.0409143457279519E-3</v>
      </c>
      <c r="G19" s="32">
        <f t="shared" ref="G19:G21" si="10">C19/D19</f>
        <v>1.710179393063606</v>
      </c>
    </row>
    <row r="20" spans="1:7" x14ac:dyDescent="0.25">
      <c r="A20" s="46">
        <v>599.99661918644097</v>
      </c>
      <c r="B20" s="4">
        <v>70.873514999999998</v>
      </c>
      <c r="C20" s="4">
        <v>1.9184015254237301</v>
      </c>
      <c r="D20" s="26">
        <f>$B$18-B20</f>
        <v>1.0392700000000019</v>
      </c>
      <c r="E20" s="26"/>
      <c r="F20" s="26"/>
      <c r="G20" s="32">
        <f t="shared" si="10"/>
        <v>1.8459125399787606</v>
      </c>
    </row>
    <row r="21" spans="1:7" x14ac:dyDescent="0.25">
      <c r="A21" s="46">
        <v>599.99194540678002</v>
      </c>
      <c r="B21" s="4">
        <v>69.722155000000001</v>
      </c>
      <c r="C21" s="4">
        <v>3.9012001525423701</v>
      </c>
      <c r="D21" s="26">
        <f>$B$18-B21</f>
        <v>2.1906299999999987</v>
      </c>
      <c r="E21" s="26"/>
      <c r="F21" s="26"/>
      <c r="G21" s="32">
        <f t="shared" si="10"/>
        <v>1.7808576311574169</v>
      </c>
    </row>
    <row r="22" spans="1:7" x14ac:dyDescent="0.25">
      <c r="D22" s="26"/>
      <c r="E22" s="26"/>
      <c r="F22" s="26"/>
      <c r="G22" s="26"/>
    </row>
    <row r="23" spans="1:7" x14ac:dyDescent="0.25">
      <c r="D23" s="26"/>
      <c r="E23" s="26"/>
      <c r="F23" s="26"/>
      <c r="G23" s="26"/>
    </row>
    <row r="24" spans="1:7" x14ac:dyDescent="0.25">
      <c r="D24" s="26"/>
      <c r="E24" s="32"/>
      <c r="F24" s="32"/>
      <c r="G24" s="32"/>
    </row>
    <row r="25" spans="1:7" x14ac:dyDescent="0.25">
      <c r="D25" s="26"/>
      <c r="E25" s="26"/>
      <c r="F25" s="26"/>
      <c r="G25" s="32"/>
    </row>
    <row r="26" spans="1:7" x14ac:dyDescent="0.25">
      <c r="D26" s="26"/>
      <c r="E26" s="26"/>
      <c r="F26" s="26"/>
      <c r="G26" s="32"/>
    </row>
    <row r="27" spans="1:7" x14ac:dyDescent="0.25">
      <c r="D27" s="26"/>
      <c r="E27" s="26"/>
      <c r="F27" s="26"/>
      <c r="G27" s="2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IPB1-26b</vt:lpstr>
      <vt:lpstr>IPB1-29b-10072016</vt:lpstr>
      <vt:lpstr>IPB1-29b</vt:lpstr>
      <vt:lpstr>IPB2-28b</vt:lpstr>
      <vt:lpstr>IPB2-27b</vt:lpstr>
      <vt:lpstr>SRI-IPB2-27b</vt:lpstr>
      <vt:lpstr>DC-he-ipb1-29b</vt:lpstr>
      <vt:lpstr>DC-h2-ipb2-28b</vt:lpstr>
      <vt:lpstr>X_1</vt:lpstr>
      <vt:lpstr>Y_1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2016-09-09T17:56:47Z</dcterms:created>
  <dcterms:modified xsi:type="dcterms:W3CDTF">2016-10-07T21:35:21Z</dcterms:modified>
</cp:coreProperties>
</file>