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225" yWindow="-135" windowWidth="12930" windowHeight="12540" tabRatio="862" firstSheet="1" activeTab="1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DC-he-ipb1-29b" sheetId="11" r:id="rId6"/>
    <sheet name="DC-h2-ipb2-28b" sheetId="14" r:id="rId7"/>
    <sheet name="DC-h2-sri-ipb2-27b" sheetId="22" r:id="rId8"/>
    <sheet name="28b" sheetId="21" r:id="rId9"/>
  </sheets>
  <definedNames>
    <definedName name="_xlnm.Print_Area" localSheetId="8">'28b'!$A$1:$M$43</definedName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W35" i="10" l="1"/>
  <c r="Q28" i="10" l="1"/>
  <c r="P28" i="10"/>
  <c r="Q27" i="10"/>
  <c r="P27" i="10"/>
  <c r="R27" i="10"/>
  <c r="S27" i="10"/>
  <c r="T27" i="10"/>
  <c r="R28" i="10"/>
  <c r="S28" i="10"/>
  <c r="T28" i="10"/>
  <c r="AG36" i="10" l="1"/>
  <c r="AF36" i="10"/>
  <c r="AE36" i="10"/>
  <c r="AD36" i="10"/>
  <c r="AC36" i="10"/>
  <c r="AG35" i="10"/>
  <c r="AF35" i="10"/>
  <c r="AE35" i="10"/>
  <c r="AD35" i="10"/>
  <c r="AC35" i="10"/>
  <c r="AG34" i="10"/>
  <c r="AF34" i="10"/>
  <c r="AE34" i="10"/>
  <c r="AG33" i="10"/>
  <c r="AF33" i="10"/>
  <c r="AE33" i="10"/>
  <c r="AD33" i="10"/>
  <c r="AC33" i="10"/>
  <c r="AG32" i="10"/>
  <c r="AF32" i="10"/>
  <c r="AE32" i="10"/>
  <c r="AD32" i="10"/>
  <c r="AC32" i="10"/>
  <c r="AG31" i="10"/>
  <c r="AF31" i="10"/>
  <c r="AE31" i="10"/>
  <c r="AD31" i="10"/>
  <c r="AC31" i="10"/>
  <c r="AA36" i="10"/>
  <c r="Z36" i="10"/>
  <c r="Y36" i="10"/>
  <c r="X36" i="10"/>
  <c r="W36" i="10"/>
  <c r="AA35" i="10"/>
  <c r="Z35" i="10"/>
  <c r="Y35" i="10"/>
  <c r="X35" i="10"/>
  <c r="AA34" i="10"/>
  <c r="Z34" i="10"/>
  <c r="Y34" i="10"/>
  <c r="X34" i="10"/>
  <c r="W34" i="10"/>
  <c r="AA33" i="10"/>
  <c r="Z33" i="10"/>
  <c r="Y33" i="10"/>
  <c r="X33" i="10"/>
  <c r="W33" i="10"/>
  <c r="AA32" i="10"/>
  <c r="Z32" i="10"/>
  <c r="Y32" i="10"/>
  <c r="X32" i="10"/>
  <c r="W32" i="10"/>
  <c r="AA31" i="10"/>
  <c r="Z31" i="10"/>
  <c r="Y31" i="10"/>
  <c r="X31" i="10"/>
  <c r="W31" i="10"/>
  <c r="V32" i="10"/>
  <c r="V33" i="10"/>
  <c r="V34" i="10"/>
  <c r="V35" i="10"/>
  <c r="V36" i="10"/>
  <c r="V31" i="10"/>
  <c r="AU35" i="10"/>
  <c r="AV35" i="10"/>
  <c r="AW35" i="10"/>
  <c r="AX35" i="10"/>
  <c r="AY35" i="10"/>
  <c r="AU36" i="10"/>
  <c r="AV36" i="10"/>
  <c r="AW36" i="10"/>
  <c r="AX36" i="10"/>
  <c r="AY36" i="10"/>
  <c r="AO35" i="10"/>
  <c r="AP35" i="10"/>
  <c r="AQ35" i="10"/>
  <c r="AR35" i="10"/>
  <c r="AS35" i="10"/>
  <c r="AO36" i="10"/>
  <c r="AP36" i="10"/>
  <c r="AQ36" i="10"/>
  <c r="AR36" i="10"/>
  <c r="AS36" i="10"/>
  <c r="AG15" i="10" l="1"/>
  <c r="AY34" i="10"/>
  <c r="AX34" i="10"/>
  <c r="AW34" i="10"/>
  <c r="AV34" i="10"/>
  <c r="AY33" i="10"/>
  <c r="AX33" i="10"/>
  <c r="AW33" i="10"/>
  <c r="AV33" i="10"/>
  <c r="AY32" i="10"/>
  <c r="AX32" i="10"/>
  <c r="AW32" i="10"/>
  <c r="AV32" i="10"/>
  <c r="AY31" i="10"/>
  <c r="AX31" i="10"/>
  <c r="AW31" i="10"/>
  <c r="AV31" i="10"/>
  <c r="AU32" i="10"/>
  <c r="AU33" i="10"/>
  <c r="AU34" i="10"/>
  <c r="AU31" i="10"/>
  <c r="AS34" i="10"/>
  <c r="AR34" i="10"/>
  <c r="AQ34" i="10"/>
  <c r="AP34" i="10"/>
  <c r="AS33" i="10"/>
  <c r="AR33" i="10"/>
  <c r="AQ33" i="10"/>
  <c r="AP33" i="10"/>
  <c r="AS32" i="10"/>
  <c r="AR32" i="10"/>
  <c r="AQ32" i="10"/>
  <c r="AP32" i="10"/>
  <c r="AS31" i="10"/>
  <c r="AR31" i="10"/>
  <c r="AQ31" i="10"/>
  <c r="AP31" i="10"/>
  <c r="AO32" i="10"/>
  <c r="AO33" i="10"/>
  <c r="AO34" i="10"/>
  <c r="AO31" i="10"/>
  <c r="U24" i="10"/>
  <c r="U25" i="10"/>
  <c r="U26" i="10"/>
  <c r="U23" i="10"/>
  <c r="T26" i="10"/>
  <c r="S26" i="10"/>
  <c r="R26" i="10"/>
  <c r="T25" i="10"/>
  <c r="S25" i="10"/>
  <c r="R25" i="10"/>
  <c r="Q25" i="10"/>
  <c r="P25" i="10"/>
  <c r="T24" i="10"/>
  <c r="S24" i="10"/>
  <c r="R24" i="10"/>
  <c r="Q24" i="10"/>
  <c r="P24" i="10"/>
  <c r="T23" i="10"/>
  <c r="S23" i="10"/>
  <c r="R23" i="10"/>
  <c r="Q23" i="10"/>
  <c r="P23" i="10"/>
  <c r="BA26" i="10"/>
  <c r="AZ26" i="10"/>
  <c r="AZ28" i="10"/>
  <c r="BD26" i="10"/>
  <c r="BC26" i="10"/>
  <c r="BB26" i="10"/>
  <c r="BD25" i="10"/>
  <c r="BC25" i="10"/>
  <c r="BB25" i="10"/>
  <c r="BA25" i="10"/>
  <c r="AZ25" i="10"/>
  <c r="BD24" i="10"/>
  <c r="BC24" i="10"/>
  <c r="BB24" i="10"/>
  <c r="BA24" i="10"/>
  <c r="AZ24" i="10"/>
  <c r="BD23" i="10"/>
  <c r="BC23" i="10"/>
  <c r="BB23" i="10"/>
  <c r="BA23" i="10"/>
  <c r="AZ23" i="10"/>
  <c r="D13" i="19"/>
  <c r="C13" i="19"/>
  <c r="B13" i="19"/>
  <c r="A13" i="19"/>
  <c r="D12" i="19"/>
  <c r="C12" i="19"/>
  <c r="B12" i="19"/>
  <c r="A12" i="19"/>
  <c r="AE62" i="15"/>
  <c r="AE61" i="15"/>
  <c r="AE60" i="15"/>
  <c r="AE59" i="15"/>
  <c r="AD60" i="15"/>
  <c r="AD61" i="15"/>
  <c r="AD62" i="15"/>
  <c r="AD59" i="15"/>
  <c r="AC60" i="15"/>
  <c r="AC61" i="15"/>
  <c r="AC62" i="15"/>
  <c r="AC59" i="15"/>
  <c r="Z62" i="15"/>
  <c r="Y62" i="15"/>
  <c r="Z61" i="15"/>
  <c r="Y61" i="15"/>
  <c r="Z60" i="15"/>
  <c r="Y60" i="15"/>
  <c r="Z59" i="15"/>
  <c r="Y59" i="15"/>
  <c r="X60" i="15"/>
  <c r="X61" i="15"/>
  <c r="X62" i="15"/>
  <c r="X59" i="15"/>
  <c r="AF50" i="15"/>
  <c r="AE50" i="15"/>
  <c r="AD50" i="15"/>
  <c r="AC50" i="15"/>
  <c r="AB50" i="15"/>
  <c r="AA50" i="15"/>
  <c r="Z50" i="15"/>
  <c r="Y50" i="15"/>
  <c r="X50" i="15"/>
  <c r="W50" i="15"/>
  <c r="AF49" i="15"/>
  <c r="AE49" i="15"/>
  <c r="AD49" i="15"/>
  <c r="AC49" i="15"/>
  <c r="AB49" i="15"/>
  <c r="AA49" i="15"/>
  <c r="Z49" i="15"/>
  <c r="Y49" i="15"/>
  <c r="X49" i="15"/>
  <c r="W49" i="15"/>
  <c r="AF48" i="15"/>
  <c r="AE48" i="15"/>
  <c r="AD48" i="15"/>
  <c r="AC48" i="15"/>
  <c r="AB48" i="15"/>
  <c r="AA48" i="15"/>
  <c r="Z48" i="15"/>
  <c r="Y48" i="15"/>
  <c r="X48" i="15"/>
  <c r="W48" i="15"/>
  <c r="AF47" i="15"/>
  <c r="AE47" i="15"/>
  <c r="AD47" i="15"/>
  <c r="AC47" i="15"/>
  <c r="AB47" i="15"/>
  <c r="AA47" i="15"/>
  <c r="Z47" i="15"/>
  <c r="Y47" i="15"/>
  <c r="X47" i="15"/>
  <c r="W47" i="15"/>
  <c r="AF46" i="15"/>
  <c r="AE46" i="15"/>
  <c r="AD46" i="15"/>
  <c r="AC46" i="15"/>
  <c r="AB46" i="15"/>
  <c r="AA46" i="15"/>
  <c r="Z46" i="15"/>
  <c r="Y46" i="15"/>
  <c r="X46" i="15"/>
  <c r="W46" i="15"/>
  <c r="AF45" i="15"/>
  <c r="AE45" i="15"/>
  <c r="AD45" i="15"/>
  <c r="AC45" i="15"/>
  <c r="AB45" i="15"/>
  <c r="AA45" i="15"/>
  <c r="Z45" i="15"/>
  <c r="Y45" i="15"/>
  <c r="X45" i="15"/>
  <c r="W45" i="15"/>
  <c r="W29" i="15"/>
  <c r="AF34" i="15"/>
  <c r="AE34" i="15"/>
  <c r="AD34" i="15"/>
  <c r="AC34" i="15"/>
  <c r="AB34" i="15"/>
  <c r="AA34" i="15"/>
  <c r="Z34" i="15"/>
  <c r="Y34" i="15"/>
  <c r="X34" i="15"/>
  <c r="W34" i="15"/>
  <c r="AF33" i="15"/>
  <c r="AE33" i="15"/>
  <c r="AD33" i="15"/>
  <c r="AC33" i="15"/>
  <c r="AB33" i="15"/>
  <c r="AA33" i="15"/>
  <c r="Z33" i="15"/>
  <c r="Y33" i="15"/>
  <c r="X33" i="15"/>
  <c r="W33" i="15"/>
  <c r="AF32" i="15"/>
  <c r="AE32" i="15"/>
  <c r="AD32" i="15"/>
  <c r="AC32" i="15"/>
  <c r="AB32" i="15"/>
  <c r="AA32" i="15"/>
  <c r="Z32" i="15"/>
  <c r="Y32" i="15"/>
  <c r="X32" i="15"/>
  <c r="W32" i="15"/>
  <c r="AF31" i="15"/>
  <c r="AE31" i="15"/>
  <c r="AD31" i="15"/>
  <c r="AC31" i="15"/>
  <c r="AB31" i="15"/>
  <c r="AA31" i="15"/>
  <c r="Z31" i="15"/>
  <c r="Y31" i="15"/>
  <c r="X31" i="15"/>
  <c r="W31" i="15"/>
  <c r="AF30" i="15"/>
  <c r="AE30" i="15"/>
  <c r="AD30" i="15"/>
  <c r="AC30" i="15"/>
  <c r="AB30" i="15"/>
  <c r="AA30" i="15"/>
  <c r="Z30" i="15"/>
  <c r="Y30" i="15"/>
  <c r="X30" i="15"/>
  <c r="W30" i="15"/>
  <c r="AF29" i="15"/>
  <c r="AE29" i="15"/>
  <c r="AD29" i="15"/>
  <c r="AC29" i="15"/>
  <c r="AB29" i="15"/>
  <c r="AA29" i="15"/>
  <c r="Z29" i="15"/>
  <c r="Y29" i="15"/>
  <c r="X29" i="15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AE72" i="15"/>
  <c r="AD72" i="15"/>
  <c r="AE71" i="15"/>
  <c r="AD71" i="15"/>
  <c r="AE70" i="15"/>
  <c r="AD70" i="15"/>
  <c r="AC71" i="15"/>
  <c r="AC72" i="15"/>
  <c r="AC70" i="15"/>
  <c r="AA18" i="15"/>
  <c r="Z18" i="15"/>
  <c r="Y18" i="15"/>
  <c r="X18" i="15"/>
  <c r="AA17" i="15"/>
  <c r="Z17" i="15"/>
  <c r="Y17" i="15"/>
  <c r="X17" i="15"/>
  <c r="AA16" i="15"/>
  <c r="Z16" i="15"/>
  <c r="Y16" i="15"/>
  <c r="X16" i="15"/>
  <c r="AA15" i="15"/>
  <c r="Z15" i="15"/>
  <c r="Y15" i="15"/>
  <c r="X15" i="15"/>
  <c r="AA14" i="15"/>
  <c r="Z14" i="15"/>
  <c r="Y14" i="15"/>
  <c r="X14" i="15"/>
  <c r="AA13" i="15"/>
  <c r="Z13" i="15"/>
  <c r="Y13" i="15"/>
  <c r="X13" i="15"/>
  <c r="W14" i="15"/>
  <c r="W15" i="15"/>
  <c r="W16" i="15"/>
  <c r="W17" i="15"/>
  <c r="W18" i="15"/>
  <c r="W13" i="15"/>
  <c r="X71" i="15"/>
  <c r="Y71" i="15"/>
  <c r="Z71" i="15"/>
  <c r="X72" i="15"/>
  <c r="Y72" i="15"/>
  <c r="Z72" i="15"/>
  <c r="Z70" i="15"/>
  <c r="Y70" i="15"/>
  <c r="X70" i="15"/>
  <c r="W15" i="10"/>
  <c r="X15" i="10"/>
  <c r="Y15" i="10"/>
  <c r="Z15" i="10"/>
  <c r="AA15" i="10"/>
  <c r="W16" i="10"/>
  <c r="X16" i="10"/>
  <c r="Y16" i="10"/>
  <c r="Z16" i="10"/>
  <c r="AA16" i="10"/>
  <c r="W17" i="10"/>
  <c r="X17" i="10"/>
  <c r="Y17" i="10"/>
  <c r="Z17" i="10"/>
  <c r="AA17" i="10"/>
  <c r="W18" i="10"/>
  <c r="X18" i="10"/>
  <c r="Y18" i="10"/>
  <c r="Z18" i="10"/>
  <c r="AA18" i="10"/>
  <c r="W19" i="10"/>
  <c r="X19" i="10"/>
  <c r="Y19" i="10"/>
  <c r="Z19" i="10"/>
  <c r="AA19" i="10"/>
  <c r="AA14" i="10"/>
  <c r="Z14" i="10"/>
  <c r="Y14" i="10"/>
  <c r="X14" i="10"/>
  <c r="W14" i="10"/>
  <c r="G25" i="11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AB13" i="15"/>
  <c r="AG19" i="10"/>
  <c r="AF19" i="10"/>
  <c r="AE19" i="10"/>
  <c r="AD19" i="10"/>
  <c r="AG18" i="10"/>
  <c r="AF18" i="10"/>
  <c r="AE18" i="10"/>
  <c r="AD18" i="10"/>
  <c r="AG17" i="10"/>
  <c r="AF17" i="10"/>
  <c r="AE17" i="10"/>
  <c r="AD17" i="10"/>
  <c r="AG16" i="10"/>
  <c r="AF16" i="10"/>
  <c r="AE16" i="10"/>
  <c r="AD16" i="10"/>
  <c r="AF15" i="10"/>
  <c r="AE15" i="10"/>
  <c r="AD15" i="10"/>
  <c r="AG14" i="10"/>
  <c r="AF14" i="10"/>
  <c r="AE14" i="10"/>
  <c r="AD14" i="10"/>
  <c r="AC15" i="10"/>
  <c r="AC16" i="10"/>
  <c r="AC17" i="10"/>
  <c r="AC18" i="10"/>
  <c r="AC19" i="10"/>
  <c r="AC14" i="10"/>
  <c r="G5" i="22"/>
  <c r="G5" i="14"/>
  <c r="E5" i="11"/>
  <c r="Q5" i="22" l="1"/>
  <c r="Q8" i="22"/>
  <c r="Q12" i="22"/>
  <c r="Q16" i="22"/>
  <c r="A13" i="17" l="1"/>
  <c r="A12" i="17"/>
  <c r="I11" i="22"/>
  <c r="I10" i="22"/>
  <c r="G40" i="22"/>
  <c r="B13" i="17" s="1"/>
  <c r="F35" i="22"/>
  <c r="K10" i="22" s="1"/>
  <c r="E35" i="22"/>
  <c r="J10" i="22" s="1"/>
  <c r="D41" i="22"/>
  <c r="F40" i="22" s="1"/>
  <c r="K11" i="22" s="1"/>
  <c r="D42" i="22"/>
  <c r="G42" i="22" s="1"/>
  <c r="D13" i="17" s="1"/>
  <c r="D40" i="22"/>
  <c r="E40" i="22" s="1"/>
  <c r="J11" i="22" s="1"/>
  <c r="N14" i="22" s="1"/>
  <c r="D37" i="22"/>
  <c r="G37" i="22" s="1"/>
  <c r="D12" i="17" s="1"/>
  <c r="D36" i="22"/>
  <c r="G36" i="22" s="1"/>
  <c r="C12" i="17" s="1"/>
  <c r="D35" i="22"/>
  <c r="G35" i="22" s="1"/>
  <c r="B12" i="17" s="1"/>
  <c r="G41" i="22" l="1"/>
  <c r="C13" i="17" s="1"/>
  <c r="E25" i="11"/>
  <c r="N10" i="11" s="1"/>
  <c r="O10" i="11" s="1"/>
  <c r="S10" i="22" s="1"/>
  <c r="D26" i="11"/>
  <c r="G26" i="11" s="1"/>
  <c r="I4" i="11"/>
  <c r="D5" i="11"/>
  <c r="G5" i="11"/>
  <c r="I5" i="11"/>
  <c r="D6" i="11"/>
  <c r="J4" i="11" s="1"/>
  <c r="G6" i="11"/>
  <c r="I6" i="11"/>
  <c r="D7" i="11"/>
  <c r="G7" i="11"/>
  <c r="I7" i="11"/>
  <c r="I8" i="11"/>
  <c r="I9" i="11"/>
  <c r="D10" i="11"/>
  <c r="F10" i="11"/>
  <c r="K5" i="11" s="1"/>
  <c r="P5" i="11" s="1"/>
  <c r="G10" i="11"/>
  <c r="I10" i="11"/>
  <c r="P10" i="11"/>
  <c r="D11" i="11"/>
  <c r="E10" i="11" s="1"/>
  <c r="J5" i="11" s="1"/>
  <c r="N5" i="11" s="1"/>
  <c r="O5" i="11" s="1"/>
  <c r="S5" i="22" s="1"/>
  <c r="G11" i="11"/>
  <c r="I11" i="11"/>
  <c r="P11" i="11"/>
  <c r="D12" i="11"/>
  <c r="G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G16" i="11"/>
  <c r="P16" i="11"/>
  <c r="D17" i="11"/>
  <c r="G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G21" i="11"/>
  <c r="D22" i="11"/>
  <c r="G22" i="11"/>
  <c r="F25" i="11"/>
  <c r="K8" i="11" s="1"/>
  <c r="P12" i="11" s="1"/>
  <c r="D27" i="11"/>
  <c r="G27" i="11"/>
  <c r="D30" i="11"/>
  <c r="F30" i="11" s="1"/>
  <c r="K9" i="11" s="1"/>
  <c r="G30" i="11"/>
  <c r="D31" i="11"/>
  <c r="G31" i="11" s="1"/>
  <c r="D32" i="11"/>
  <c r="G32" i="11"/>
  <c r="D35" i="11"/>
  <c r="F35" i="11" s="1"/>
  <c r="G35" i="11"/>
  <c r="D36" i="11"/>
  <c r="G36" i="11" s="1"/>
  <c r="D37" i="11"/>
  <c r="G37" i="11"/>
  <c r="D40" i="11"/>
  <c r="F40" i="11" s="1"/>
  <c r="K12" i="11" s="1"/>
  <c r="G40" i="11"/>
  <c r="D41" i="11"/>
  <c r="G41" i="11" s="1"/>
  <c r="D42" i="11"/>
  <c r="G42" i="11"/>
  <c r="BF14" i="17"/>
  <c r="AW6" i="17"/>
  <c r="BC14" i="17"/>
  <c r="BC20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G15" i="11"/>
  <c r="G20" i="11"/>
  <c r="F15" i="11"/>
  <c r="K6" i="11" s="1"/>
  <c r="P6" i="11" s="1"/>
  <c r="P7" i="11" s="1"/>
  <c r="E15" i="19"/>
  <c r="E14" i="19"/>
  <c r="E13" i="19"/>
  <c r="G12" i="19"/>
  <c r="E12" i="19"/>
  <c r="E11" i="19"/>
  <c r="A11" i="19"/>
  <c r="E10" i="19"/>
  <c r="E9" i="19"/>
  <c r="D9" i="19"/>
  <c r="A9" i="19"/>
  <c r="E8" i="19"/>
  <c r="E7" i="19"/>
  <c r="A7" i="19"/>
  <c r="E6" i="19"/>
  <c r="E5" i="19"/>
  <c r="C5" i="19"/>
  <c r="A5" i="19"/>
  <c r="E4" i="19"/>
  <c r="A4" i="19"/>
  <c r="E3" i="19"/>
  <c r="A3" i="19"/>
  <c r="A11" i="17"/>
  <c r="D9" i="17"/>
  <c r="D25" i="22"/>
  <c r="G25" i="22" s="1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G32" i="22" s="1"/>
  <c r="D11" i="17" s="1"/>
  <c r="D31" i="22"/>
  <c r="G31" i="22" s="1"/>
  <c r="C11" i="17" s="1"/>
  <c r="D30" i="22"/>
  <c r="D27" i="22"/>
  <c r="G27" i="22" s="1"/>
  <c r="D26" i="22"/>
  <c r="G26" i="22" s="1"/>
  <c r="C9" i="19" s="1"/>
  <c r="E25" i="22"/>
  <c r="N10" i="22" s="1"/>
  <c r="O10" i="22" s="1"/>
  <c r="D22" i="22"/>
  <c r="G22" i="22" s="1"/>
  <c r="D7" i="19" s="1"/>
  <c r="D21" i="22"/>
  <c r="G21" i="22" s="1"/>
  <c r="C7" i="17" s="1"/>
  <c r="D20" i="22"/>
  <c r="G20" i="22" s="1"/>
  <c r="B7" i="17" s="1"/>
  <c r="D17" i="22"/>
  <c r="G17" i="22" s="1"/>
  <c r="D5" i="17" s="1"/>
  <c r="P16" i="22"/>
  <c r="G15" i="19" s="1"/>
  <c r="D16" i="22"/>
  <c r="G16" i="22" s="1"/>
  <c r="C5" i="17" s="1"/>
  <c r="P15" i="22"/>
  <c r="G14" i="17" s="1"/>
  <c r="D15" i="22"/>
  <c r="F15" i="22" s="1"/>
  <c r="K6" i="22" s="1"/>
  <c r="P6" i="22" s="1"/>
  <c r="P7" i="22" s="1"/>
  <c r="G6" i="19" s="1"/>
  <c r="P14" i="22"/>
  <c r="G13" i="17" s="1"/>
  <c r="P13" i="22"/>
  <c r="D12" i="22"/>
  <c r="G12" i="22" s="1"/>
  <c r="D4" i="19" s="1"/>
  <c r="P11" i="22"/>
  <c r="G10" i="19" s="1"/>
  <c r="D11" i="22"/>
  <c r="P10" i="22"/>
  <c r="G9" i="19" s="1"/>
  <c r="G10" i="22"/>
  <c r="B4" i="17" s="1"/>
  <c r="I9" i="22"/>
  <c r="I8" i="22"/>
  <c r="I7" i="22"/>
  <c r="D7" i="22"/>
  <c r="G7" i="22" s="1"/>
  <c r="D3" i="17" s="1"/>
  <c r="I6" i="22"/>
  <c r="D6" i="22"/>
  <c r="G6" i="22" s="1"/>
  <c r="C3" i="19" s="1"/>
  <c r="D5" i="22"/>
  <c r="B3" i="19" s="1"/>
  <c r="A1" i="22"/>
  <c r="E1" i="17" s="1"/>
  <c r="B4" i="19" l="1"/>
  <c r="B7" i="19"/>
  <c r="G10" i="17"/>
  <c r="B3" i="17"/>
  <c r="D5" i="19"/>
  <c r="C7" i="19"/>
  <c r="B9" i="19"/>
  <c r="G9" i="17"/>
  <c r="C3" i="17"/>
  <c r="C9" i="17"/>
  <c r="G13" i="19"/>
  <c r="D3" i="19"/>
  <c r="C11" i="19"/>
  <c r="D11" i="19"/>
  <c r="G5" i="19"/>
  <c r="G14" i="19"/>
  <c r="G6" i="17"/>
  <c r="F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E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G30" i="22"/>
  <c r="E20" i="22"/>
  <c r="J7" i="22" s="1"/>
  <c r="N8" i="22" s="1"/>
  <c r="O8" i="22" s="1"/>
  <c r="G15" i="22"/>
  <c r="F20" i="22"/>
  <c r="K7" i="22" s="1"/>
  <c r="P8" i="22" s="1"/>
  <c r="E5" i="22"/>
  <c r="J4" i="22" s="1"/>
  <c r="F5" i="22"/>
  <c r="K4" i="22" s="1"/>
  <c r="P4" i="22" s="1"/>
  <c r="E10" i="22"/>
  <c r="J5" i="22" s="1"/>
  <c r="N5" i="22" s="1"/>
  <c r="O5" i="22" s="1"/>
  <c r="G11" i="22"/>
  <c r="E15" i="22"/>
  <c r="J6" i="22" s="1"/>
  <c r="N6" i="22" s="1"/>
  <c r="O6" i="22" s="1"/>
  <c r="I15" i="11" l="1"/>
  <c r="N4" i="22"/>
  <c r="O4" i="22" s="1"/>
  <c r="J15" i="22"/>
  <c r="I15" i="22"/>
  <c r="K15" i="22"/>
  <c r="R5" i="22"/>
  <c r="F4" i="19"/>
  <c r="F4" i="17"/>
  <c r="G3" i="19"/>
  <c r="G3" i="17"/>
  <c r="F3" i="17"/>
  <c r="F3" i="19"/>
  <c r="G11" i="19"/>
  <c r="G11" i="17"/>
  <c r="C4" i="17"/>
  <c r="C4" i="19"/>
  <c r="P9" i="22"/>
  <c r="G7" i="19"/>
  <c r="G7" i="17"/>
  <c r="G4" i="17"/>
  <c r="G4" i="19"/>
  <c r="B5" i="19"/>
  <c r="B5" i="17"/>
  <c r="R8" i="22"/>
  <c r="F7" i="19"/>
  <c r="F7" i="17"/>
  <c r="F5" i="19"/>
  <c r="F5" i="17"/>
  <c r="B11" i="17"/>
  <c r="B11" i="19"/>
  <c r="F13" i="19"/>
  <c r="F13" i="17"/>
  <c r="F12" i="19"/>
  <c r="F12" i="17"/>
  <c r="N12" i="22"/>
  <c r="B9" i="10"/>
  <c r="A13" i="10"/>
  <c r="A12" i="10"/>
  <c r="D13" i="10"/>
  <c r="B13" i="10"/>
  <c r="BA6" i="10"/>
  <c r="BD11" i="10"/>
  <c r="BC11" i="10"/>
  <c r="BB11" i="10"/>
  <c r="BA11" i="10"/>
  <c r="BD10" i="10"/>
  <c r="BC10" i="10"/>
  <c r="BB10" i="10"/>
  <c r="BA10" i="10"/>
  <c r="BD9" i="10"/>
  <c r="BC9" i="10"/>
  <c r="BB9" i="10"/>
  <c r="BA9" i="10"/>
  <c r="BD8" i="10"/>
  <c r="BC8" i="10"/>
  <c r="BB8" i="10"/>
  <c r="BA8" i="10"/>
  <c r="BD7" i="10"/>
  <c r="BC7" i="10"/>
  <c r="BB7" i="10"/>
  <c r="BA7" i="10"/>
  <c r="BD6" i="10"/>
  <c r="BC6" i="10"/>
  <c r="BB6" i="10"/>
  <c r="AZ7" i="10"/>
  <c r="AZ8" i="10"/>
  <c r="AZ9" i="10"/>
  <c r="AZ10" i="10"/>
  <c r="AZ11" i="10"/>
  <c r="AZ6" i="10"/>
  <c r="M17" i="17" l="1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Z13" i="10"/>
  <c r="Q14" i="17"/>
  <c r="Q6" i="17"/>
  <c r="Q8" i="17"/>
  <c r="G8" i="19"/>
  <c r="G8" i="17"/>
  <c r="O12" i="22"/>
  <c r="C13" i="10"/>
  <c r="A11" i="10"/>
  <c r="A9" i="10"/>
  <c r="A7" i="10"/>
  <c r="D11" i="10"/>
  <c r="D12" i="10"/>
  <c r="C12" i="10"/>
  <c r="B12" i="10"/>
  <c r="F11" i="19" l="1"/>
  <c r="F11" i="17"/>
  <c r="Q10" i="17" s="1"/>
  <c r="R12" i="22"/>
  <c r="B11" i="10"/>
  <c r="C11" i="10"/>
  <c r="K6" i="17"/>
  <c r="BC6" i="17" l="1"/>
  <c r="BE18" i="17" l="1"/>
  <c r="BD18" i="17"/>
  <c r="BC18" i="17"/>
  <c r="BA18" i="17"/>
  <c r="AZ18" i="17"/>
  <c r="AY18" i="17"/>
  <c r="BB18" i="17" s="1"/>
  <c r="AX18" i="17"/>
  <c r="AW18" i="17"/>
  <c r="BE17" i="17"/>
  <c r="BD17" i="17"/>
  <c r="BC17" i="17"/>
  <c r="BB17" i="17"/>
  <c r="BA17" i="17"/>
  <c r="AY17" i="17"/>
  <c r="AX17" i="17"/>
  <c r="AW17" i="17"/>
  <c r="AZ17" i="17" s="1"/>
  <c r="BE16" i="17"/>
  <c r="BD16" i="17"/>
  <c r="BC16" i="17"/>
  <c r="BB16" i="17"/>
  <c r="AY16" i="17"/>
  <c r="AX16" i="17"/>
  <c r="BA16" i="17" s="1"/>
  <c r="AW16" i="17"/>
  <c r="AZ16" i="17" s="1"/>
  <c r="BE15" i="17"/>
  <c r="BD15" i="17"/>
  <c r="BC15" i="17"/>
  <c r="BB15" i="17"/>
  <c r="AY15" i="17"/>
  <c r="AX15" i="17"/>
  <c r="BA15" i="17" s="1"/>
  <c r="AW15" i="17"/>
  <c r="AZ15" i="17" s="1"/>
  <c r="BE14" i="17"/>
  <c r="BD14" i="17"/>
  <c r="BC21" i="17"/>
  <c r="BC22" i="17" s="1"/>
  <c r="AY14" i="17"/>
  <c r="BB14" i="17" s="1"/>
  <c r="AX14" i="17"/>
  <c r="BA14" i="17" s="1"/>
  <c r="AW14" i="17"/>
  <c r="AZ14" i="17" s="1"/>
  <c r="BE10" i="17"/>
  <c r="BD10" i="17"/>
  <c r="BE9" i="17"/>
  <c r="BD9" i="17"/>
  <c r="BE8" i="17"/>
  <c r="BD8" i="17"/>
  <c r="BE7" i="17"/>
  <c r="BD7" i="17"/>
  <c r="BE6" i="17"/>
  <c r="BD6" i="17"/>
  <c r="BC7" i="17"/>
  <c r="BC8" i="17"/>
  <c r="BC9" i="17"/>
  <c r="BC10" i="17"/>
  <c r="BB6" i="17"/>
  <c r="BA6" i="17"/>
  <c r="BB8" i="17"/>
  <c r="BA8" i="17"/>
  <c r="BB7" i="17"/>
  <c r="AZ7" i="17"/>
  <c r="AZ8" i="17"/>
  <c r="AZ9" i="17"/>
  <c r="AY10" i="17"/>
  <c r="BB10" i="17" s="1"/>
  <c r="AX10" i="17"/>
  <c r="BA10" i="17" s="1"/>
  <c r="AY9" i="17"/>
  <c r="BB9" i="17" s="1"/>
  <c r="AX9" i="17"/>
  <c r="BA9" i="17" s="1"/>
  <c r="AY8" i="17"/>
  <c r="AX8" i="17"/>
  <c r="AY7" i="17"/>
  <c r="AX7" i="17"/>
  <c r="BA7" i="17" s="1"/>
  <c r="AY6" i="17"/>
  <c r="AX6" i="17"/>
  <c r="AZ6" i="17"/>
  <c r="AW7" i="17"/>
  <c r="AW8" i="17"/>
  <c r="AW9" i="17"/>
  <c r="AW10" i="17"/>
  <c r="AZ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D19" i="21" l="1" a="1"/>
  <c r="E19" i="21" s="1"/>
  <c r="I9" i="21" s="1"/>
  <c r="D15" i="21" a="1"/>
  <c r="E15" i="21" s="1"/>
  <c r="I8" i="21" s="1"/>
  <c r="D11" i="21" a="1"/>
  <c r="E11" i="21" s="1"/>
  <c r="I7" i="21" s="1"/>
  <c r="D7" i="21" a="1"/>
  <c r="E7" i="21" s="1"/>
  <c r="I6" i="21" s="1"/>
  <c r="D11" i="21" l="1"/>
  <c r="H7" i="21" s="1"/>
  <c r="D7" i="21"/>
  <c r="H6" i="21" s="1"/>
  <c r="D15" i="21"/>
  <c r="H8" i="21" s="1"/>
  <c r="D19" i="21"/>
  <c r="H9" i="21" s="1"/>
  <c r="N12" i="19" l="1"/>
  <c r="M12" i="19"/>
  <c r="L12" i="19"/>
  <c r="K12" i="19"/>
  <c r="J12" i="19"/>
  <c r="A15" i="15" l="1"/>
  <c r="A11" i="15"/>
  <c r="A7" i="15"/>
  <c r="A4" i="15"/>
  <c r="A11" i="20"/>
  <c r="A7" i="20"/>
  <c r="A5" i="20"/>
  <c r="A4" i="20"/>
  <c r="A3" i="20"/>
  <c r="A5" i="10"/>
  <c r="A4" i="10"/>
  <c r="A3" i="10"/>
  <c r="H36" i="20" l="1"/>
  <c r="H35" i="20"/>
  <c r="H34" i="20"/>
  <c r="H33" i="20"/>
  <c r="G27" i="20"/>
  <c r="F27" i="20"/>
  <c r="E27" i="20"/>
  <c r="G26" i="20"/>
  <c r="F26" i="20"/>
  <c r="E26" i="20"/>
  <c r="G15" i="20"/>
  <c r="E15" i="20"/>
  <c r="G14" i="20"/>
  <c r="E14" i="20"/>
  <c r="G13" i="20"/>
  <c r="E13" i="20"/>
  <c r="G12" i="20"/>
  <c r="E12" i="20"/>
  <c r="E11" i="20"/>
  <c r="G10" i="20"/>
  <c r="E10" i="20"/>
  <c r="G9" i="20"/>
  <c r="E9" i="20"/>
  <c r="E8" i="20"/>
  <c r="E7" i="20"/>
  <c r="E6" i="20"/>
  <c r="E5" i="20"/>
  <c r="E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G27" i="19"/>
  <c r="F27" i="19"/>
  <c r="E27" i="19"/>
  <c r="G26" i="19"/>
  <c r="F26" i="19"/>
  <c r="E26" i="19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AB2" i="20" l="1"/>
  <c r="AD2" i="20"/>
  <c r="AF2" i="20"/>
  <c r="AC2" i="20"/>
  <c r="AC2" i="19"/>
  <c r="AE2" i="19"/>
  <c r="AB2" i="19"/>
  <c r="AD2" i="19"/>
  <c r="AF2" i="19"/>
  <c r="D4" i="15" l="1"/>
  <c r="C4" i="15"/>
  <c r="B4" i="15"/>
  <c r="G27" i="17" l="1"/>
  <c r="F27" i="17"/>
  <c r="E27" i="17"/>
  <c r="G26" i="17"/>
  <c r="F26" i="17"/>
  <c r="E26" i="17"/>
  <c r="AP2" i="17"/>
  <c r="AU2" i="17" s="1"/>
  <c r="AK2" i="17" s="1"/>
  <c r="AO2" i="17"/>
  <c r="AT2" i="17" s="1"/>
  <c r="AJ2" i="17" s="1"/>
  <c r="AN2" i="17"/>
  <c r="AS2" i="17" s="1"/>
  <c r="AI2" i="17" s="1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B7" i="20"/>
  <c r="B5" i="20"/>
  <c r="C4" i="20"/>
  <c r="B4" i="20"/>
  <c r="G15" i="14"/>
  <c r="G10" i="14"/>
  <c r="G6" i="14"/>
  <c r="G7" i="14"/>
  <c r="G20" i="14"/>
  <c r="D16" i="14"/>
  <c r="G16" i="14" s="1"/>
  <c r="D17" i="14"/>
  <c r="G17" i="14" s="1"/>
  <c r="D11" i="14"/>
  <c r="G11" i="14" s="1"/>
  <c r="D12" i="14"/>
  <c r="G12" i="14" s="1"/>
  <c r="B15" i="15" l="1"/>
  <c r="B11" i="15"/>
  <c r="D7" i="15"/>
  <c r="B7" i="15"/>
  <c r="C7" i="15"/>
  <c r="D3" i="20"/>
  <c r="C3" i="20"/>
  <c r="B3" i="20"/>
  <c r="D7" i="20"/>
  <c r="B11" i="20"/>
  <c r="D11" i="20" l="1"/>
  <c r="D9" i="10"/>
  <c r="C7" i="20"/>
  <c r="C5" i="20"/>
  <c r="D5" i="20"/>
  <c r="G4" i="20"/>
  <c r="D4" i="20"/>
  <c r="G11" i="20"/>
  <c r="F5" i="20" l="1"/>
  <c r="C11" i="20"/>
  <c r="C9" i="10"/>
  <c r="F7" i="20"/>
  <c r="G8" i="20"/>
  <c r="G7" i="20"/>
  <c r="G3" i="20"/>
  <c r="M35" i="20" l="1"/>
  <c r="Q35" i="20"/>
  <c r="K35" i="20"/>
  <c r="F4" i="20"/>
  <c r="R35" i="20"/>
  <c r="F11" i="20"/>
  <c r="L35" i="20"/>
  <c r="S35" i="20"/>
  <c r="G6" i="20"/>
  <c r="G5" i="20"/>
  <c r="F3" i="20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AF18" i="15"/>
  <c r="AE18" i="15"/>
  <c r="AD18" i="15"/>
  <c r="AC18" i="15"/>
  <c r="AB18" i="15"/>
  <c r="U18" i="15"/>
  <c r="AF17" i="15"/>
  <c r="AE17" i="15"/>
  <c r="AD17" i="15"/>
  <c r="AC17" i="15"/>
  <c r="AB17" i="15"/>
  <c r="U17" i="15"/>
  <c r="AF16" i="15"/>
  <c r="AE16" i="15"/>
  <c r="AD16" i="15"/>
  <c r="AC16" i="15"/>
  <c r="AB16" i="15"/>
  <c r="U16" i="15"/>
  <c r="AF15" i="15"/>
  <c r="AE15" i="15"/>
  <c r="AD15" i="15"/>
  <c r="AC15" i="15"/>
  <c r="AB15" i="15"/>
  <c r="U15" i="15"/>
  <c r="AF14" i="15"/>
  <c r="AE14" i="15"/>
  <c r="AD14" i="15"/>
  <c r="AC14" i="15"/>
  <c r="AB14" i="15"/>
  <c r="U14" i="15"/>
  <c r="AF13" i="15"/>
  <c r="AE13" i="15"/>
  <c r="AD13" i="15"/>
  <c r="AC13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L33" i="20" l="1"/>
  <c r="M33" i="20"/>
  <c r="K33" i="20"/>
  <c r="Q33" i="20"/>
  <c r="E1" i="10"/>
  <c r="E1" i="15"/>
  <c r="AD2" i="15"/>
  <c r="AE2" i="15"/>
  <c r="AC2" i="15"/>
  <c r="AF2" i="15"/>
  <c r="AB2" i="15"/>
  <c r="C3" i="10"/>
  <c r="B3" i="10"/>
  <c r="D7" i="10"/>
  <c r="C7" i="10"/>
  <c r="B7" i="10"/>
  <c r="D5" i="10"/>
  <c r="C5" i="10"/>
  <c r="B5" i="10"/>
  <c r="D4" i="10"/>
  <c r="C4" i="10"/>
  <c r="B4" i="10"/>
  <c r="D3" i="10"/>
  <c r="G22" i="14"/>
  <c r="G21" i="14"/>
  <c r="E10" i="14" a="1"/>
  <c r="F10" i="14" s="1"/>
  <c r="K5" i="14" s="1"/>
  <c r="I7" i="14"/>
  <c r="I6" i="14"/>
  <c r="I5" i="14"/>
  <c r="I4" i="14"/>
  <c r="G27" i="10"/>
  <c r="F27" i="10"/>
  <c r="E27" i="10"/>
  <c r="G26" i="10"/>
  <c r="F26" i="10"/>
  <c r="E26" i="10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G14" i="10"/>
  <c r="G12" i="10"/>
  <c r="G10" i="10"/>
  <c r="G9" i="10"/>
  <c r="AS2" i="10"/>
  <c r="AY2" i="10" s="1"/>
  <c r="AR2" i="10"/>
  <c r="AX2" i="10" s="1"/>
  <c r="AQ2" i="10"/>
  <c r="AW2" i="10" s="1"/>
  <c r="AP2" i="10"/>
  <c r="AV2" i="10" s="1"/>
  <c r="AO2" i="10"/>
  <c r="AU2" i="10" s="1"/>
  <c r="AM2" i="10" l="1"/>
  <c r="BD2" i="10"/>
  <c r="AJ2" i="10"/>
  <c r="AD2" i="10" s="1"/>
  <c r="BA2" i="10"/>
  <c r="AK2" i="10"/>
  <c r="AE2" i="10" s="1"/>
  <c r="BB2" i="10"/>
  <c r="AI2" i="10"/>
  <c r="AC2" i="10" s="1"/>
  <c r="AZ2" i="10"/>
  <c r="AL2" i="10"/>
  <c r="BC2" i="10"/>
  <c r="D11" i="15"/>
  <c r="D15" i="15"/>
  <c r="C11" i="15"/>
  <c r="C15" i="15"/>
  <c r="P8" i="14"/>
  <c r="G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G8" i="10"/>
  <c r="G3" i="10"/>
  <c r="G7" i="10"/>
  <c r="G4" i="10"/>
  <c r="G11" i="10"/>
  <c r="AF2" i="10"/>
  <c r="AG2" i="10"/>
  <c r="G15" i="15" l="1"/>
  <c r="N4" i="14"/>
  <c r="G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F7" i="10"/>
  <c r="G6" i="10"/>
  <c r="F4" i="10"/>
  <c r="P9" i="10" l="1"/>
  <c r="N9" i="10"/>
  <c r="L9" i="10"/>
  <c r="J9" i="10"/>
  <c r="K9" i="10"/>
  <c r="M9" i="10"/>
  <c r="N7" i="10"/>
  <c r="L7" i="10"/>
  <c r="M7" i="10"/>
  <c r="J7" i="10"/>
  <c r="K7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4" i="14"/>
  <c r="F7" i="15"/>
  <c r="F11" i="15"/>
  <c r="F15" i="15"/>
  <c r="F4" i="15"/>
  <c r="G4" i="15"/>
  <c r="G11" i="15"/>
  <c r="T7" i="10"/>
  <c r="P7" i="10"/>
  <c r="N13" i="14"/>
  <c r="N7" i="14"/>
  <c r="N15" i="14"/>
  <c r="N6" i="14"/>
  <c r="Q9" i="15"/>
  <c r="P9" i="15"/>
  <c r="T9" i="10"/>
  <c r="S9" i="10"/>
  <c r="Q7" i="10"/>
  <c r="R7" i="10"/>
  <c r="S7" i="10"/>
  <c r="F5" i="10"/>
  <c r="Q9" i="10"/>
  <c r="R9" i="10"/>
  <c r="F11" i="10"/>
  <c r="M67" i="15" l="1"/>
  <c r="L39" i="15"/>
  <c r="N7" i="15"/>
  <c r="J39" i="15"/>
  <c r="N23" i="15"/>
  <c r="M23" i="15"/>
  <c r="L23" i="15"/>
  <c r="J23" i="15"/>
  <c r="L67" i="15"/>
  <c r="K39" i="15"/>
  <c r="M7" i="15"/>
  <c r="L7" i="15"/>
  <c r="K7" i="15"/>
  <c r="J7" i="15"/>
  <c r="K23" i="15"/>
  <c r="K67" i="15"/>
  <c r="M55" i="15"/>
  <c r="L55" i="15"/>
  <c r="K55" i="15"/>
  <c r="N39" i="15"/>
  <c r="M39" i="15"/>
  <c r="M11" i="10"/>
  <c r="L11" i="10"/>
  <c r="K11" i="10"/>
  <c r="J11" i="10"/>
  <c r="N11" i="10"/>
  <c r="T8" i="10"/>
  <c r="N8" i="10"/>
  <c r="M8" i="10"/>
  <c r="L8" i="10"/>
  <c r="J8" i="10"/>
  <c r="K8" i="10"/>
  <c r="O10" i="14"/>
  <c r="L43" i="15"/>
  <c r="N27" i="15"/>
  <c r="M11" i="15"/>
  <c r="K43" i="15"/>
  <c r="M27" i="15"/>
  <c r="J43" i="15"/>
  <c r="K27" i="15"/>
  <c r="J11" i="15"/>
  <c r="N43" i="15"/>
  <c r="K11" i="15"/>
  <c r="J27" i="15"/>
  <c r="M43" i="15"/>
  <c r="N11" i="15"/>
  <c r="L11" i="15"/>
  <c r="L27" i="15"/>
  <c r="R9" i="15"/>
  <c r="M41" i="15"/>
  <c r="K25" i="15"/>
  <c r="J9" i="15"/>
  <c r="M57" i="15"/>
  <c r="L41" i="15"/>
  <c r="J25" i="15"/>
  <c r="L57" i="15"/>
  <c r="K57" i="15"/>
  <c r="J41" i="15"/>
  <c r="N9" i="15"/>
  <c r="M25" i="15"/>
  <c r="N25" i="15"/>
  <c r="M9" i="15"/>
  <c r="L9" i="15"/>
  <c r="N41" i="15"/>
  <c r="L25" i="15"/>
  <c r="K9" i="15"/>
  <c r="K41" i="15"/>
  <c r="F8" i="15"/>
  <c r="F13" i="15"/>
  <c r="S9" i="15"/>
  <c r="F3" i="15"/>
  <c r="F10" i="15"/>
  <c r="F14" i="15"/>
  <c r="F6" i="15"/>
  <c r="F12" i="15"/>
  <c r="F5" i="15"/>
  <c r="T9" i="15"/>
  <c r="S43" i="15"/>
  <c r="P27" i="15"/>
  <c r="R43" i="15"/>
  <c r="Q43" i="15"/>
  <c r="P43" i="15"/>
  <c r="T27" i="15"/>
  <c r="S27" i="15"/>
  <c r="R27" i="15"/>
  <c r="T43" i="15"/>
  <c r="Q27" i="15"/>
  <c r="S25" i="15"/>
  <c r="T41" i="15"/>
  <c r="R25" i="15"/>
  <c r="S57" i="15"/>
  <c r="S41" i="15"/>
  <c r="Q25" i="15"/>
  <c r="R57" i="15"/>
  <c r="R41" i="15"/>
  <c r="P25" i="15"/>
  <c r="Q57" i="15"/>
  <c r="Q41" i="15"/>
  <c r="P41" i="15"/>
  <c r="T25" i="15"/>
  <c r="S55" i="15"/>
  <c r="T23" i="15"/>
  <c r="R55" i="15"/>
  <c r="S23" i="15"/>
  <c r="Q55" i="15"/>
  <c r="R23" i="15"/>
  <c r="T39" i="15"/>
  <c r="Q23" i="15"/>
  <c r="S67" i="15"/>
  <c r="S39" i="15"/>
  <c r="P23" i="15"/>
  <c r="R67" i="15"/>
  <c r="R39" i="15"/>
  <c r="Q67" i="15"/>
  <c r="Q39" i="15"/>
  <c r="P39" i="15"/>
  <c r="S10" i="17"/>
  <c r="R10" i="17"/>
  <c r="S8" i="17"/>
  <c r="R8" i="17"/>
  <c r="R7" i="15"/>
  <c r="Q7" i="15"/>
  <c r="T7" i="15"/>
  <c r="P7" i="15"/>
  <c r="S7" i="15"/>
  <c r="T11" i="15"/>
  <c r="S11" i="15"/>
  <c r="Q11" i="15"/>
  <c r="P11" i="15"/>
  <c r="R11" i="15"/>
  <c r="P8" i="10"/>
  <c r="S8" i="10"/>
  <c r="Q8" i="10"/>
  <c r="R8" i="10"/>
  <c r="F3" i="10"/>
  <c r="R11" i="10"/>
  <c r="T11" i="10"/>
  <c r="P11" i="10"/>
  <c r="Q11" i="10"/>
  <c r="S11" i="10"/>
  <c r="F9" i="15" l="1"/>
  <c r="Q10" i="22"/>
  <c r="R10" i="22" s="1"/>
  <c r="J6" i="10"/>
  <c r="P6" i="10"/>
  <c r="N6" i="10"/>
  <c r="M6" i="10"/>
  <c r="L6" i="10"/>
  <c r="K6" i="10"/>
  <c r="L16" i="19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10" i="14"/>
  <c r="P7" i="14"/>
  <c r="P6" i="14"/>
  <c r="P9" i="14"/>
  <c r="P15" i="14"/>
  <c r="P14" i="14"/>
  <c r="P4" i="14"/>
  <c r="P13" i="14"/>
  <c r="P11" i="14"/>
  <c r="R6" i="10"/>
  <c r="T6" i="10"/>
  <c r="Q6" i="10"/>
  <c r="S6" i="10"/>
  <c r="G3" i="15" l="1"/>
  <c r="G13" i="15"/>
  <c r="G14" i="15"/>
  <c r="G8" i="15"/>
  <c r="G5" i="15"/>
  <c r="G6" i="15"/>
  <c r="G10" i="15"/>
  <c r="G9" i="15"/>
  <c r="G12" i="15"/>
  <c r="R33" i="20"/>
  <c r="S33" i="20"/>
  <c r="M42" i="15" l="1"/>
  <c r="J10" i="15"/>
  <c r="Q42" i="15"/>
  <c r="R26" i="15"/>
  <c r="K26" i="15"/>
  <c r="M10" i="15"/>
  <c r="S26" i="15"/>
  <c r="R10" i="15"/>
  <c r="L10" i="15"/>
  <c r="Q10" i="15"/>
  <c r="P10" i="15"/>
  <c r="Q26" i="15"/>
  <c r="N26" i="15"/>
  <c r="L42" i="15"/>
  <c r="P26" i="15"/>
  <c r="N42" i="15"/>
  <c r="J26" i="15"/>
  <c r="T10" i="15"/>
  <c r="S10" i="15"/>
  <c r="J42" i="15"/>
  <c r="M26" i="15"/>
  <c r="K10" i="15"/>
  <c r="P42" i="15"/>
  <c r="T42" i="15"/>
  <c r="S42" i="15"/>
  <c r="N10" i="15"/>
  <c r="R42" i="15"/>
  <c r="L26" i="15"/>
  <c r="K42" i="15"/>
  <c r="T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40" i="15"/>
  <c r="K68" i="15"/>
  <c r="S24" i="15"/>
  <c r="S40" i="15"/>
  <c r="Q40" i="15"/>
  <c r="L68" i="15"/>
  <c r="L56" i="15"/>
  <c r="N24" i="15"/>
  <c r="P24" i="15"/>
  <c r="S8" i="15"/>
  <c r="L8" i="15"/>
  <c r="M40" i="15"/>
  <c r="P40" i="15"/>
  <c r="T8" i="15"/>
  <c r="T24" i="15"/>
  <c r="M24" i="15"/>
  <c r="K24" i="15"/>
  <c r="R56" i="15"/>
  <c r="Q24" i="15"/>
  <c r="R8" i="15"/>
  <c r="J8" i="15"/>
  <c r="K56" i="15"/>
  <c r="R24" i="15"/>
  <c r="R68" i="15"/>
  <c r="S68" i="15"/>
  <c r="M68" i="15"/>
  <c r="M56" i="15"/>
  <c r="J24" i="15"/>
  <c r="Q68" i="15"/>
  <c r="Q8" i="15"/>
  <c r="Q56" i="15"/>
  <c r="J40" i="15"/>
  <c r="N40" i="15"/>
  <c r="K40" i="15"/>
  <c r="P8" i="15"/>
  <c r="S56" i="15"/>
  <c r="M8" i="15"/>
  <c r="L24" i="15"/>
  <c r="N8" i="15"/>
  <c r="R40" i="15"/>
  <c r="T40" i="15"/>
  <c r="Q22" i="15"/>
  <c r="S22" i="15"/>
  <c r="T22" i="15"/>
  <c r="T38" i="15"/>
  <c r="P38" i="15"/>
  <c r="R54" i="15"/>
  <c r="R22" i="15"/>
  <c r="Q38" i="15"/>
  <c r="R6" i="15"/>
  <c r="Q54" i="15"/>
  <c r="S66" i="15"/>
  <c r="P6" i="15"/>
  <c r="Q66" i="15"/>
  <c r="R66" i="15"/>
  <c r="S6" i="15"/>
  <c r="P22" i="15"/>
  <c r="S38" i="15"/>
  <c r="Q6" i="15"/>
  <c r="R38" i="15"/>
  <c r="S54" i="15"/>
  <c r="T6" i="15"/>
  <c r="J6" i="15"/>
  <c r="N22" i="15"/>
  <c r="L54" i="15"/>
  <c r="M6" i="15"/>
  <c r="K66" i="15"/>
  <c r="N6" i="15"/>
  <c r="M22" i="15"/>
  <c r="L38" i="15"/>
  <c r="M66" i="15"/>
  <c r="L6" i="15"/>
  <c r="J22" i="15"/>
  <c r="N38" i="15"/>
  <c r="L66" i="15"/>
  <c r="M54" i="15"/>
  <c r="L22" i="15"/>
  <c r="M38" i="15"/>
  <c r="J38" i="15"/>
  <c r="K6" i="15"/>
  <c r="K22" i="15"/>
  <c r="K38" i="15"/>
  <c r="K54" i="15"/>
  <c r="L11" i="19"/>
  <c r="N11" i="19"/>
  <c r="M11" i="19"/>
  <c r="K11" i="19"/>
  <c r="J11" i="19"/>
  <c r="F12" i="20" l="1"/>
  <c r="F12" i="10"/>
  <c r="F9" i="20" l="1"/>
  <c r="F9" i="10"/>
  <c r="F13" i="20"/>
  <c r="F13" i="10"/>
  <c r="M10" i="10" l="1"/>
  <c r="R10" i="10"/>
  <c r="L10" i="10"/>
  <c r="N10" i="10"/>
  <c r="S10" i="10"/>
  <c r="P10" i="10"/>
  <c r="T10" i="10"/>
  <c r="J10" i="10"/>
  <c r="K10" i="10"/>
  <c r="Q10" i="10"/>
  <c r="K15" i="11" l="1"/>
  <c r="J15" i="11"/>
  <c r="O15" i="11" l="1"/>
  <c r="S15" i="22" s="1"/>
  <c r="O7" i="11"/>
  <c r="F6" i="20" s="1"/>
  <c r="S7" i="22"/>
  <c r="F6" i="10"/>
  <c r="O9" i="11"/>
  <c r="S9" i="22" s="1"/>
  <c r="O16" i="11"/>
  <c r="S16" i="22" s="1"/>
  <c r="O11" i="11"/>
  <c r="S11" i="22" s="1"/>
  <c r="F14" i="10" l="1"/>
  <c r="F14" i="20"/>
  <c r="F15" i="10"/>
  <c r="F15" i="20"/>
  <c r="F10" i="20"/>
  <c r="F10" i="10"/>
  <c r="F8" i="10"/>
  <c r="F8" i="20"/>
  <c r="K34" i="20"/>
  <c r="Q34" i="20"/>
  <c r="M34" i="20"/>
  <c r="L34" i="20"/>
  <c r="R34" i="20"/>
  <c r="S34" i="20"/>
  <c r="L36" i="20" l="1"/>
  <c r="M36" i="20"/>
  <c r="S36" i="20"/>
  <c r="R36" i="20"/>
  <c r="Q36" i="20"/>
  <c r="K36" i="20"/>
  <c r="O9" i="22" l="1"/>
  <c r="R9" i="22" s="1"/>
  <c r="O11" i="22"/>
  <c r="F10" i="19" s="1"/>
  <c r="O7" i="22"/>
  <c r="F6" i="17" s="1"/>
  <c r="R15" i="17" s="1"/>
  <c r="F15" i="17"/>
  <c r="R15" i="22"/>
  <c r="F14" i="17"/>
  <c r="F14" i="19"/>
  <c r="F15" i="19"/>
  <c r="R7" i="19" s="1"/>
  <c r="F6" i="19"/>
  <c r="R21" i="19" s="1"/>
  <c r="R16" i="22"/>
  <c r="R7" i="22" l="1"/>
  <c r="M21" i="19"/>
  <c r="S21" i="19"/>
  <c r="K21" i="19"/>
  <c r="K7" i="19"/>
  <c r="Q21" i="19"/>
  <c r="L21" i="19"/>
  <c r="N7" i="19"/>
  <c r="P7" i="19"/>
  <c r="R11" i="22"/>
  <c r="Q7" i="17"/>
  <c r="S7" i="17"/>
  <c r="S15" i="17"/>
  <c r="R7" i="17"/>
  <c r="J7" i="19"/>
  <c r="M7" i="19"/>
  <c r="F10" i="17"/>
  <c r="T7" i="19"/>
  <c r="F8" i="17"/>
  <c r="Q7" i="19"/>
  <c r="S7" i="19"/>
  <c r="L7" i="19"/>
  <c r="F8" i="19"/>
  <c r="Q15" i="17"/>
  <c r="Q9" i="17" l="1"/>
  <c r="R9" i="17"/>
  <c r="S9" i="17"/>
  <c r="Q17" i="17"/>
  <c r="S17" i="17"/>
  <c r="R17" i="17"/>
  <c r="Q23" i="19"/>
  <c r="K23" i="19"/>
  <c r="M23" i="19"/>
  <c r="L23" i="19"/>
  <c r="R23" i="19"/>
  <c r="S23" i="19"/>
</calcChain>
</file>

<file path=xl/sharedStrings.xml><?xml version="1.0" encoding="utf-8"?>
<sst xmlns="http://schemas.openxmlformats.org/spreadsheetml/2006/main" count="256" uniqueCount="104">
  <si>
    <t>NQ</t>
  </si>
  <si>
    <t>Temp</t>
  </si>
  <si>
    <t>PCB</t>
  </si>
  <si>
    <t>Term</t>
  </si>
  <si>
    <t>P_Pi</t>
  </si>
  <si>
    <t>Heat Power</t>
  </si>
  <si>
    <t>CoefficientCoolant</t>
  </si>
  <si>
    <t>Net Qpow</t>
  </si>
  <si>
    <t>Transistor therm power</t>
  </si>
  <si>
    <t>Terminator thermal power</t>
  </si>
  <si>
    <t>Pulse power correction factor</t>
  </si>
  <si>
    <t>b</t>
  </si>
  <si>
    <t>\ISOPERIBOLIC2_DATA\2016-06-22_Half_H\IPB2 tests_NO-CORE-THERMAL_STUDIES_ROH_6-22-16.ods</t>
  </si>
  <si>
    <t>Q Pulse Length</t>
  </si>
  <si>
    <t>1-L_Trans/P_Pi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</si>
  <si>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</si>
  <si>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</si>
  <si>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</si>
  <si>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</si>
  <si>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</si>
  <si>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</si>
  <si>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</si>
  <si>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</si>
  <si>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</si>
  <si>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</si>
  <si>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</si>
  <si>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</si>
  <si>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</si>
  <si>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</si>
  <si>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</si>
  <si>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</si>
  <si>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</si>
  <si>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</si>
  <si>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</si>
  <si>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</si>
  <si>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</si>
  <si>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</si>
  <si>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</si>
  <si>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</si>
  <si>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</si>
  <si>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</si>
  <si>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</si>
  <si>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</si>
  <si>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</si>
  <si>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</si>
  <si>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</si>
  <si>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</si>
  <si>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</si>
  <si>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</si>
  <si>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</si>
  <si>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</si>
  <si>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</si>
  <si>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</si>
  <si>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</si>
  <si>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</si>
  <si>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</si>
  <si>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</si>
  <si>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</si>
  <si>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</si>
  <si>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</si>
  <si>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</si>
  <si>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</si>
  <si>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</si>
  <si>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</si>
  <si>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Core:</t>
  </si>
  <si>
    <t>28B</t>
  </si>
  <si>
    <t>IPB:</t>
  </si>
  <si>
    <t>Gas:</t>
  </si>
  <si>
    <t>Hydrogen</t>
  </si>
  <si>
    <t xml:space="preserve">Temp (C) </t>
  </si>
  <si>
    <t>Qpulse/dc</t>
  </si>
  <si>
    <t>deltaQout</t>
  </si>
  <si>
    <t>m</t>
  </si>
  <si>
    <t>\ISOPERIBOLIC_DATA\IPB1_COP_STUDIES\deltaQout equations.xls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</si>
  <si>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</si>
  <si>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</si>
  <si>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</si>
  <si>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</si>
  <si>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CV</t>
  </si>
  <si>
    <t>Mean</t>
  </si>
  <si>
    <t>Std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</si>
  <si>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</si>
  <si>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</si>
  <si>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</si>
  <si>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</si>
  <si>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</si>
  <si>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</si>
  <si>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</si>
  <si>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</si>
  <si>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</si>
  <si>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</si>
  <si>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</si>
  <si>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CoreQPow/deltaHP</t>
  </si>
  <si>
    <t>coewQPow/deltaHP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</si>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</sst>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63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0" fontId="12" fillId="0" borderId="0" xfId="2" applyFont="1"/>
    <xf numFmtId="0" fontId="12" fillId="0" borderId="0" xfId="2" applyFont="1" applyAlignment="1">
      <alignment horizontal="left"/>
    </xf>
    <xf numFmtId="0" fontId="11" fillId="0" borderId="0" xfId="2"/>
    <xf numFmtId="0" fontId="13" fillId="0" borderId="0" xfId="2" applyFont="1" applyBorder="1"/>
    <xf numFmtId="0" fontId="13" fillId="0" borderId="0" xfId="2" applyFont="1"/>
    <xf numFmtId="0" fontId="14" fillId="0" borderId="0" xfId="2" applyFont="1" applyBorder="1"/>
    <xf numFmtId="0" fontId="11" fillId="0" borderId="0" xfId="2" applyFont="1" applyAlignment="1">
      <alignment horizontal="left"/>
    </xf>
    <xf numFmtId="0" fontId="11" fillId="0" borderId="0" xfId="2" applyFont="1" applyBorder="1"/>
    <xf numFmtId="0" fontId="15" fillId="0" borderId="0" xfId="2" applyFont="1"/>
    <xf numFmtId="0" fontId="14" fillId="0" borderId="0" xfId="2" applyFont="1"/>
    <xf numFmtId="0" fontId="11" fillId="0" borderId="0" xfId="2" applyFont="1" applyBorder="1" applyAlignment="1">
      <alignment horizontal="left"/>
    </xf>
    <xf numFmtId="0" fontId="14" fillId="0" borderId="0" xfId="2" applyFont="1" applyBorder="1" applyAlignment="1">
      <alignment horizontal="center"/>
    </xf>
    <xf numFmtId="0" fontId="11" fillId="0" borderId="0" xfId="2" applyFont="1"/>
    <xf numFmtId="0" fontId="14" fillId="0" borderId="0" xfId="2" applyFont="1" applyAlignment="1">
      <alignment horizontal="center"/>
    </xf>
    <xf numFmtId="0" fontId="11" fillId="0" borderId="0" xfId="2" applyAlignment="1">
      <alignment horizontal="center"/>
    </xf>
    <xf numFmtId="0" fontId="11" fillId="0" borderId="0" xfId="2" applyFont="1" applyAlignment="1">
      <alignment horizontal="center"/>
    </xf>
    <xf numFmtId="0" fontId="5" fillId="0" borderId="0" xfId="0" applyFont="1" applyFill="1" applyBorder="1" applyAlignment="1"/>
    <xf numFmtId="0" fontId="5" fillId="0" borderId="2" xfId="0" applyFont="1" applyFill="1" applyBorder="1" applyAlignment="1"/>
    <xf numFmtId="0" fontId="5" fillId="7" borderId="0" xfId="0" applyFont="1" applyFill="1" applyBorder="1" applyAlignment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6" fillId="0" borderId="0" xfId="1" applyNumberFormat="1" applyFont="1" applyFill="1"/>
    <xf numFmtId="2" fontId="16" fillId="3" borderId="0" xfId="1" applyNumberFormat="1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7" fillId="0" borderId="0" xfId="1" applyNumberFormat="1" applyFont="1"/>
    <xf numFmtId="0" fontId="18" fillId="0" borderId="1" xfId="0" applyFont="1" applyFill="1" applyBorder="1"/>
    <xf numFmtId="0" fontId="18" fillId="0" borderId="0" xfId="0" applyFont="1" applyFill="1"/>
    <xf numFmtId="1" fontId="19" fillId="0" borderId="0" xfId="1" applyNumberFormat="1" applyFont="1" applyFill="1"/>
    <xf numFmtId="2" fontId="17" fillId="4" borderId="0" xfId="1" applyNumberFormat="1" applyFont="1" applyFill="1"/>
    <xf numFmtId="0" fontId="0" fillId="0" borderId="0" xfId="0" applyFont="1" applyFill="1" applyAlignment="1">
      <alignment horizontal="center"/>
    </xf>
    <xf numFmtId="2" fontId="16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1" fillId="0" borderId="0" xfId="2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20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'IPB2-27b'!$AB$11:$AB$16</c:f>
              <c:numCache>
                <c:formatCode>0.00</c:formatCode>
                <c:ptCount val="6"/>
                <c:pt idx="0">
                  <c:v>2.7395088529411749</c:v>
                </c:pt>
                <c:pt idx="1">
                  <c:v>3.124506382352942</c:v>
                </c:pt>
                <c:pt idx="2">
                  <c:v>3.5530954264705885</c:v>
                </c:pt>
                <c:pt idx="3">
                  <c:v>3.9092684044117654</c:v>
                </c:pt>
                <c:pt idx="4">
                  <c:v>3.7807495037037047</c:v>
                </c:pt>
                <c:pt idx="5">
                  <c:v>3.8069600882352916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'IPB2-27b'!$AC$11:$AC$16</c:f>
              <c:numCache>
                <c:formatCode>0.00</c:formatCode>
                <c:ptCount val="6"/>
                <c:pt idx="0">
                  <c:v>3.2025557279411752</c:v>
                </c:pt>
                <c:pt idx="1">
                  <c:v>3.6765922794117656</c:v>
                </c:pt>
                <c:pt idx="2">
                  <c:v>4.2378407720588243</c:v>
                </c:pt>
                <c:pt idx="3">
                  <c:v>4.7493974044117646</c:v>
                </c:pt>
                <c:pt idx="4">
                  <c:v>4.2754131323529414</c:v>
                </c:pt>
                <c:pt idx="5">
                  <c:v>4.0630797037037061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55584"/>
        <c:axId val="272956160"/>
      </c:scatterChart>
      <c:valAx>
        <c:axId val="27295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956160"/>
        <c:crosses val="autoZero"/>
        <c:crossBetween val="midCat"/>
      </c:valAx>
      <c:valAx>
        <c:axId val="2729561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72955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69504"/>
        <c:axId val="358270080"/>
      </c:scatterChart>
      <c:valAx>
        <c:axId val="35826950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8270080"/>
        <c:crosses val="autoZero"/>
        <c:crossBetween val="midCat"/>
      </c:valAx>
      <c:valAx>
        <c:axId val="35827008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8269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72384"/>
        <c:axId val="358272960"/>
      </c:scatterChart>
      <c:valAx>
        <c:axId val="358272384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8272960"/>
        <c:crosses val="autoZero"/>
        <c:crossBetween val="midCat"/>
      </c:valAx>
      <c:valAx>
        <c:axId val="358272960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8272384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85058545763972"/>
          <c:y val="0.10932435332375906"/>
          <c:w val="0.81683649132899483"/>
          <c:h val="0.68395318509714575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75264"/>
        <c:axId val="358275840"/>
      </c:scatterChart>
      <c:valAx>
        <c:axId val="358275264"/>
        <c:scaling>
          <c:orientation val="minMax"/>
          <c:max val="6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58275840"/>
        <c:crosses val="autoZero"/>
        <c:crossBetween val="midCat"/>
        <c:majorUnit val="0.5"/>
      </c:valAx>
      <c:valAx>
        <c:axId val="35827584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6.1884998375369017E-2"/>
              <c:y val="1.281368130870433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827526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8775658624472921"/>
          <c:h val="0.248770035820994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'28b'!$A$7</c:f>
              <c:strCache>
                <c:ptCount val="1"/>
                <c:pt idx="0">
                  <c:v>200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'28b'!$B$7:$B$9</c:f>
              <c:numCache>
                <c:formatCode>General</c:formatCode>
                <c:ptCount val="3"/>
                <c:pt idx="0">
                  <c:v>1.6097600000000001</c:v>
                </c:pt>
                <c:pt idx="1">
                  <c:v>3.1325500000000002</c:v>
                </c:pt>
                <c:pt idx="2">
                  <c:v>6.28254</c:v>
                </c:pt>
              </c:numCache>
            </c:numRef>
          </c:xVal>
          <c:yVal>
            <c:numRef>
              <c:f>'28b'!$C$7:$C$9</c:f>
              <c:numCache>
                <c:formatCode>General</c:formatCode>
                <c:ptCount val="3"/>
                <c:pt idx="0">
                  <c:v>0.84656000000000098</c:v>
                </c:pt>
                <c:pt idx="1">
                  <c:v>1.6737500000000001</c:v>
                </c:pt>
                <c:pt idx="2">
                  <c:v>3.40604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'28b'!$A$11</c:f>
              <c:strCache>
                <c:ptCount val="1"/>
                <c:pt idx="0">
                  <c:v>300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'28b'!$B$11:$B$13</c:f>
              <c:numCache>
                <c:formatCode>General</c:formatCode>
                <c:ptCount val="3"/>
                <c:pt idx="0">
                  <c:v>1.3126800000000001</c:v>
                </c:pt>
                <c:pt idx="1">
                  <c:v>2.56698</c:v>
                </c:pt>
                <c:pt idx="2">
                  <c:v>5.1886299999999999</c:v>
                </c:pt>
              </c:numCache>
            </c:numRef>
          </c:xVal>
          <c:yVal>
            <c:numRef>
              <c:f>'28b'!$C$11:$C$13</c:f>
              <c:numCache>
                <c:formatCode>General</c:formatCode>
                <c:ptCount val="3"/>
                <c:pt idx="0">
                  <c:v>0.67167999999999795</c:v>
                </c:pt>
                <c:pt idx="1">
                  <c:v>1.2641800000000001</c:v>
                </c:pt>
                <c:pt idx="2">
                  <c:v>2.55233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'28b'!$A$15</c:f>
              <c:strCache>
                <c:ptCount val="1"/>
                <c:pt idx="0">
                  <c:v>400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'28b'!$B$15:$B$17</c:f>
              <c:numCache>
                <c:formatCode>General</c:formatCode>
                <c:ptCount val="3"/>
                <c:pt idx="0">
                  <c:v>1.0988599999999999</c:v>
                </c:pt>
                <c:pt idx="1">
                  <c:v>2.1520299999999999</c:v>
                </c:pt>
                <c:pt idx="2">
                  <c:v>4.3627200000000004</c:v>
                </c:pt>
              </c:numCache>
            </c:numRef>
          </c:xVal>
          <c:yVal>
            <c:numRef>
              <c:f>'28b'!$C$15:$C$17</c:f>
              <c:numCache>
                <c:formatCode>General</c:formatCode>
                <c:ptCount val="3"/>
                <c:pt idx="0">
                  <c:v>0.49066000000000298</c:v>
                </c:pt>
                <c:pt idx="1">
                  <c:v>0.95303000000000204</c:v>
                </c:pt>
                <c:pt idx="2">
                  <c:v>1.8957200000000001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'28b'!$A$19</c:f>
              <c:strCache>
                <c:ptCount val="1"/>
                <c:pt idx="0">
                  <c:v>600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'28b'!$B$19:$B$21</c:f>
              <c:numCache>
                <c:formatCode>General</c:formatCode>
                <c:ptCount val="3"/>
                <c:pt idx="0">
                  <c:v>0.97472700000000001</c:v>
                </c:pt>
                <c:pt idx="1">
                  <c:v>1.9169700000000001</c:v>
                </c:pt>
                <c:pt idx="2">
                  <c:v>3.8989400000000001</c:v>
                </c:pt>
              </c:numCache>
            </c:numRef>
          </c:xVal>
          <c:yVal>
            <c:numRef>
              <c:f>'28b'!$C$19:$C$21</c:f>
              <c:numCache>
                <c:formatCode>General</c:formatCode>
                <c:ptCount val="3"/>
                <c:pt idx="0">
                  <c:v>0.38922700000000399</c:v>
                </c:pt>
                <c:pt idx="1">
                  <c:v>0.78496999999999495</c:v>
                </c:pt>
                <c:pt idx="2">
                  <c:v>1.6098399999999999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75456"/>
        <c:axId val="358476032"/>
      </c:scatterChart>
      <c:valAx>
        <c:axId val="3584754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Qpulse/dc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358476032"/>
        <c:crosses val="autoZero"/>
        <c:crossBetween val="midCat"/>
      </c:valAx>
      <c:valAx>
        <c:axId val="3584760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deltaQout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35847545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72838</xdr:colOff>
      <xdr:row>34</xdr:row>
      <xdr:rowOff>51547</xdr:rowOff>
    </xdr:from>
    <xdr:to>
      <xdr:col>33</xdr:col>
      <xdr:colOff>386603</xdr:colOff>
      <xdr:row>48</xdr:row>
      <xdr:rowOff>127747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38100</xdr:colOff>
      <xdr:row>0</xdr:row>
      <xdr:rowOff>0</xdr:rowOff>
    </xdr:from>
    <xdr:to>
      <xdr:col>41</xdr:col>
      <xdr:colOff>361950</xdr:colOff>
      <xdr:row>48</xdr:row>
      <xdr:rowOff>189075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422582</xdr:colOff>
      <xdr:row>3</xdr:row>
      <xdr:rowOff>76200</xdr:rowOff>
    </xdr:from>
    <xdr:to>
      <xdr:col>33</xdr:col>
      <xdr:colOff>664464</xdr:colOff>
      <xdr:row>46</xdr:row>
      <xdr:rowOff>128533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5132" y="1219200"/>
          <a:ext cx="14615107" cy="82438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16</xdr:row>
      <xdr:rowOff>57150</xdr:rowOff>
    </xdr:from>
    <xdr:to>
      <xdr:col>17</xdr:col>
      <xdr:colOff>495300</xdr:colOff>
      <xdr:row>32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0</xdr:row>
      <xdr:rowOff>66675</xdr:rowOff>
    </xdr:from>
    <xdr:to>
      <xdr:col>46</xdr:col>
      <xdr:colOff>102491</xdr:colOff>
      <xdr:row>52</xdr:row>
      <xdr:rowOff>103486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6675"/>
          <a:ext cx="18285716" cy="10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202320</xdr:colOff>
      <xdr:row>22</xdr:row>
      <xdr:rowOff>170640</xdr:rowOff>
    </xdr:from>
    <xdr:to>
      <xdr:col>7</xdr:col>
      <xdr:colOff>218160</xdr:colOff>
      <xdr:row>40</xdr:row>
      <xdr:rowOff>95400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O46" sqref="O46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4" t="str">
        <f ca="1">'DC-he-ipb1-29b'!A1</f>
        <v>DC-he-ipb1-29b</v>
      </c>
      <c r="F1" s="65"/>
      <c r="G1" s="66"/>
      <c r="H1" s="40"/>
      <c r="I1" s="11"/>
      <c r="J1" s="157" t="s">
        <v>62</v>
      </c>
      <c r="K1" s="157"/>
      <c r="L1" s="157"/>
      <c r="M1" s="157"/>
      <c r="N1" s="158"/>
      <c r="O1" s="13"/>
      <c r="P1" s="159" t="s">
        <v>63</v>
      </c>
      <c r="Q1" s="159"/>
      <c r="R1" s="159"/>
      <c r="S1" s="159"/>
      <c r="T1" s="160"/>
      <c r="V1" s="153" t="s">
        <v>5</v>
      </c>
      <c r="W1" s="153"/>
      <c r="X1" s="153"/>
      <c r="Y1" s="153"/>
      <c r="Z1" s="153"/>
      <c r="AA1" s="153"/>
      <c r="AB1" s="5" t="s">
        <v>18</v>
      </c>
      <c r="AC1" s="5"/>
      <c r="AD1" s="5"/>
      <c r="AE1" s="5"/>
      <c r="AF1" s="5"/>
      <c r="AG1" s="153" t="s">
        <v>15</v>
      </c>
      <c r="AH1" s="153"/>
      <c r="AI1" s="153"/>
      <c r="AJ1" s="153"/>
      <c r="AK1" s="153"/>
      <c r="AL1" s="153" t="s">
        <v>2</v>
      </c>
      <c r="AM1" s="153"/>
      <c r="AN1" s="153"/>
      <c r="AO1" s="153"/>
      <c r="AP1" s="153"/>
      <c r="AQ1" s="153" t="s">
        <v>3</v>
      </c>
      <c r="AR1" s="153"/>
      <c r="AS1" s="153"/>
      <c r="AT1" s="153"/>
      <c r="AU1" s="153"/>
    </row>
    <row r="2" spans="1:47" ht="15" customHeight="1" x14ac:dyDescent="0.25">
      <c r="A2" s="1" t="s">
        <v>61</v>
      </c>
      <c r="B2" s="3" t="s">
        <v>36</v>
      </c>
      <c r="C2" s="3"/>
      <c r="D2" s="3"/>
      <c r="E2" s="67" t="s">
        <v>1</v>
      </c>
      <c r="F2" s="67" t="s">
        <v>23</v>
      </c>
      <c r="G2" s="68" t="s">
        <v>25</v>
      </c>
      <c r="H2" s="1" t="s">
        <v>1</v>
      </c>
      <c r="I2" s="1" t="s">
        <v>0</v>
      </c>
      <c r="J2" s="75">
        <v>300</v>
      </c>
      <c r="K2" s="75">
        <v>150</v>
      </c>
      <c r="L2" s="75">
        <v>100</v>
      </c>
      <c r="M2" s="75">
        <v>150</v>
      </c>
      <c r="N2" s="75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69">
        <f>'DC-he-ipb1-29b'!B4</f>
        <v>9.3715469999999996</v>
      </c>
      <c r="B3" s="69">
        <f>'DC-he-ipb1-29b'!G5</f>
        <v>2.1114737944793016</v>
      </c>
      <c r="C3" s="69">
        <f>'DC-he-ipb1-29b'!G6</f>
        <v>2.0033852029717694</v>
      </c>
      <c r="D3" s="69">
        <f>'DC-he-ipb1-29b'!G7</f>
        <v>2.0531557390731341</v>
      </c>
      <c r="E3" s="67">
        <f>'DC-he-ipb1-29b'!M4*100</f>
        <v>150</v>
      </c>
      <c r="F3" s="69">
        <f>'DC-he-ipb1-29b'!O4</f>
        <v>0.49163676459044392</v>
      </c>
      <c r="G3" s="70">
        <f>'DC-he-ipb1-29b'!P4</f>
        <v>-1.3749534725519208E-2</v>
      </c>
      <c r="M3" s="7"/>
      <c r="N3" s="7"/>
      <c r="O3" s="154" t="s">
        <v>10</v>
      </c>
      <c r="P3" s="9"/>
      <c r="Q3" s="12"/>
      <c r="R3" s="12"/>
      <c r="S3" s="32"/>
      <c r="T3" s="32"/>
      <c r="U3" s="18" t="s">
        <v>54</v>
      </c>
    </row>
    <row r="4" spans="1:47" x14ac:dyDescent="0.25">
      <c r="A4" s="69">
        <f>'DC-he-ipb1-29b'!B9</f>
        <v>13.970107</v>
      </c>
      <c r="B4" s="69">
        <f>'DC-he-ipb1-29b'!G10</f>
        <v>1.8639306834278173</v>
      </c>
      <c r="C4" s="69">
        <f>'DC-he-ipb1-29b'!G11</f>
        <v>1.9005832470933641</v>
      </c>
      <c r="D4" s="69">
        <f>'DC-he-ipb1-29b'!G12</f>
        <v>1.9130782699446416</v>
      </c>
      <c r="E4" s="67">
        <f>'DC-he-ipb1-29b'!M5*100</f>
        <v>200</v>
      </c>
      <c r="F4" s="69">
        <f>'DC-he-ipb1-29b'!O5</f>
        <v>0.51685078285366837</v>
      </c>
      <c r="G4" s="70">
        <f>'DC-he-ipb1-29b'!P5</f>
        <v>3.9619084191122145E-2</v>
      </c>
      <c r="M4" s="7"/>
      <c r="N4" s="7"/>
      <c r="O4" s="154"/>
      <c r="P4" s="9"/>
      <c r="Q4" s="12"/>
      <c r="R4" s="12"/>
      <c r="S4" s="32"/>
      <c r="T4" s="32"/>
      <c r="U4" s="18"/>
    </row>
    <row r="5" spans="1:47" x14ac:dyDescent="0.25">
      <c r="A5" s="69">
        <f>'DC-he-ipb1-29b'!B14</f>
        <v>19.009053000000002</v>
      </c>
      <c r="B5" s="69">
        <f>'DC-he-ipb1-29b'!G15</f>
        <v>1.8461311925833481</v>
      </c>
      <c r="C5" s="69">
        <f>'DC-he-ipb1-29b'!G16</f>
        <v>1.8854633863813515</v>
      </c>
      <c r="D5" s="69">
        <f>'DC-he-ipb1-29b'!G17</f>
        <v>1.8432879028294538</v>
      </c>
      <c r="E5" s="67">
        <f>'DC-he-ipb1-29b'!M6*100</f>
        <v>250</v>
      </c>
      <c r="F5" s="69">
        <f>'DC-he-ipb1-29b'!O6</f>
        <v>0.54381480016859618</v>
      </c>
      <c r="G5" s="70">
        <f>'DC-he-ipb1-29b'!P6</f>
        <v>-2.0752079767311304E-2</v>
      </c>
      <c r="M5" s="7"/>
      <c r="N5" s="7"/>
      <c r="O5" s="154"/>
      <c r="P5" s="9"/>
      <c r="Q5" s="12"/>
      <c r="R5" s="12"/>
      <c r="S5" s="32"/>
      <c r="T5" s="32"/>
      <c r="U5" s="18"/>
      <c r="V5" s="2" t="s">
        <v>55</v>
      </c>
    </row>
    <row r="6" spans="1:47" x14ac:dyDescent="0.25">
      <c r="B6" s="3"/>
      <c r="C6" s="3"/>
      <c r="D6" s="3"/>
      <c r="E6" s="67">
        <f>'DC-he-ipb1-29b'!M7*100</f>
        <v>275</v>
      </c>
      <c r="F6" s="69">
        <f>'DC-he-ipb1-29b'!O7</f>
        <v>0.55066944396118356</v>
      </c>
      <c r="G6" s="70">
        <f>'DC-he-ipb1-29b'!P7</f>
        <v>-2.0752079767311304E-2</v>
      </c>
      <c r="O6" s="14"/>
      <c r="P6" s="10"/>
      <c r="Q6" s="10"/>
      <c r="R6" s="10"/>
      <c r="S6" s="10"/>
      <c r="T6" s="10"/>
      <c r="U6" s="19">
        <v>150</v>
      </c>
      <c r="V6" s="103">
        <v>8.9180700000000002</v>
      </c>
      <c r="W6" s="90">
        <v>5.4262379999999997</v>
      </c>
      <c r="X6" s="90">
        <v>5.4935309999999999</v>
      </c>
      <c r="Y6" s="90">
        <v>5.5473429999999997</v>
      </c>
      <c r="Z6" s="90">
        <v>5.4790089999999996</v>
      </c>
      <c r="AA6" s="90">
        <v>5.4093410000000004</v>
      </c>
      <c r="AG6" s="90">
        <v>49.996998061728384</v>
      </c>
      <c r="AH6" s="90">
        <v>49.938225888888894</v>
      </c>
      <c r="AI6" s="90">
        <v>49.993942972222221</v>
      </c>
      <c r="AJ6" s="90">
        <v>50.067949833333337</v>
      </c>
      <c r="AK6" s="90">
        <v>50.072437932098786</v>
      </c>
      <c r="AL6" s="79">
        <v>3.27263129012346</v>
      </c>
      <c r="AM6" s="79">
        <v>3.9427232407407415</v>
      </c>
      <c r="AN6" s="79">
        <v>4.8135699660493811</v>
      </c>
      <c r="AO6" s="79">
        <v>4.1546981975308661</v>
      </c>
      <c r="AP6" s="79">
        <v>3.5954853950617274</v>
      </c>
      <c r="AQ6" s="90">
        <v>33.611567944444445</v>
      </c>
      <c r="AR6" s="90">
        <v>32.048536024691344</v>
      </c>
      <c r="AS6" s="90">
        <v>30.984909796296286</v>
      </c>
      <c r="AT6" s="90">
        <v>32.195741481481477</v>
      </c>
      <c r="AU6" s="90">
        <v>33.752376203703705</v>
      </c>
    </row>
    <row r="7" spans="1:47" x14ac:dyDescent="0.25">
      <c r="A7" s="69">
        <f>'DC-he-ipb1-29b'!B21</f>
        <v>22.375907999999999</v>
      </c>
      <c r="B7" s="69">
        <f>'DC-he-ipb1-29b'!G20</f>
        <v>1.6827648313434687</v>
      </c>
      <c r="C7" s="69">
        <f>'DC-he-ipb1-29b'!G21</f>
        <v>1.7058396440161359</v>
      </c>
      <c r="D7" s="69">
        <f>'DC-he-ipb1-29b'!G22</f>
        <v>1.7571579306117646</v>
      </c>
      <c r="E7" s="67">
        <f>'DC-he-ipb1-29b'!M8*100</f>
        <v>300</v>
      </c>
      <c r="F7" s="69">
        <f>'DC-he-ipb1-29b'!O8</f>
        <v>0.55575524747672289</v>
      </c>
      <c r="G7" s="70">
        <f>'DC-he-ipb1-29b'!P8</f>
        <v>9.8122734486107532E-2</v>
      </c>
      <c r="O7" s="14"/>
      <c r="P7" s="10"/>
      <c r="Q7" s="10"/>
      <c r="R7" s="10"/>
      <c r="S7" s="10"/>
      <c r="T7" s="10"/>
      <c r="U7" s="19">
        <v>200</v>
      </c>
      <c r="V7" s="103">
        <v>13.273251999999999</v>
      </c>
      <c r="W7" s="90">
        <v>9.3258510000000001</v>
      </c>
      <c r="X7" s="90">
        <v>9.2953869999999998</v>
      </c>
      <c r="Y7" s="90">
        <v>9.2374600000000004</v>
      </c>
      <c r="Z7" s="90">
        <v>9.355677</v>
      </c>
      <c r="AA7" s="90">
        <v>9.2227820000000005</v>
      </c>
      <c r="AG7" s="90">
        <v>49.92861556790124</v>
      </c>
      <c r="AH7" s="90">
        <v>49.925299981481508</v>
      </c>
      <c r="AI7" s="90">
        <v>49.989906882716035</v>
      </c>
      <c r="AJ7" s="90">
        <v>50.06519868518518</v>
      </c>
      <c r="AK7" s="90">
        <v>50.086877944099378</v>
      </c>
      <c r="AL7" s="79">
        <v>3.0403385185185186</v>
      </c>
      <c r="AM7" s="79">
        <v>3.6773760000000006</v>
      </c>
      <c r="AN7" s="79">
        <v>4.3833083487654294</v>
      </c>
      <c r="AO7" s="79">
        <v>3.5751608086419742</v>
      </c>
      <c r="AP7" s="79">
        <v>2.9865180248447194</v>
      </c>
      <c r="AQ7" s="90">
        <v>32.609255030864205</v>
      </c>
      <c r="AR7" s="90">
        <v>31.841448141975317</v>
      </c>
      <c r="AS7" s="90">
        <v>30.632458487654304</v>
      </c>
      <c r="AT7" s="90">
        <v>31.814957067901219</v>
      </c>
      <c r="AU7" s="90">
        <v>32.94452804968946</v>
      </c>
    </row>
    <row r="8" spans="1:47" x14ac:dyDescent="0.25">
      <c r="B8" s="52"/>
      <c r="C8" s="52"/>
      <c r="D8" s="52"/>
      <c r="E8" s="67">
        <f>'DC-he-ipb1-29b'!M9*100</f>
        <v>325</v>
      </c>
      <c r="F8" s="69">
        <f>'DC-he-ipb1-29b'!O9</f>
        <v>0.56703828665435096</v>
      </c>
      <c r="G8" s="70">
        <f>'DC-he-ipb1-29b'!P9</f>
        <v>9.8122734486107532E-2</v>
      </c>
      <c r="O8" s="14"/>
      <c r="P8" s="10"/>
      <c r="Q8" s="10"/>
      <c r="R8" s="10"/>
      <c r="S8" s="10"/>
      <c r="T8" s="10"/>
      <c r="U8" s="19">
        <v>250</v>
      </c>
      <c r="V8" s="103">
        <v>18.265249000000001</v>
      </c>
      <c r="W8" s="90">
        <v>13.586672</v>
      </c>
      <c r="X8" s="90">
        <v>13.525496</v>
      </c>
      <c r="Y8" s="90">
        <v>13.666596</v>
      </c>
      <c r="Z8" s="90">
        <v>13.562815000000001</v>
      </c>
      <c r="AA8" s="90">
        <v>13.602408</v>
      </c>
      <c r="AG8" s="90">
        <v>49.834108925925932</v>
      </c>
      <c r="AH8" s="90">
        <v>49.933329067901226</v>
      </c>
      <c r="AI8" s="90">
        <v>49.997880595679</v>
      </c>
      <c r="AJ8" s="90">
        <v>50.076735450617278</v>
      </c>
      <c r="AK8" s="90">
        <v>50.084928061728419</v>
      </c>
      <c r="AL8" s="79">
        <v>2.6196035555555555</v>
      </c>
      <c r="AM8" s="79">
        <v>3.2903774506172843</v>
      </c>
      <c r="AN8" s="79">
        <v>4.0947669629629644</v>
      </c>
      <c r="AO8" s="79">
        <v>3.3170399753086421</v>
      </c>
      <c r="AP8" s="79">
        <v>2.7435086419753101</v>
      </c>
      <c r="AQ8" s="90">
        <v>32.33430043827159</v>
      </c>
      <c r="AR8" s="90">
        <v>30.644681240740731</v>
      </c>
      <c r="AS8" s="90">
        <v>29.984076179012352</v>
      </c>
      <c r="AT8" s="90">
        <v>31.089094277777775</v>
      </c>
      <c r="AU8" s="90">
        <v>32.506843820987648</v>
      </c>
    </row>
    <row r="9" spans="1:47" ht="15.75" x14ac:dyDescent="0.25">
      <c r="B9" s="3"/>
      <c r="C9" s="3"/>
      <c r="D9" s="3"/>
      <c r="E9" s="67">
        <f>'DC-he-ipb1-29b'!M10*100</f>
        <v>350</v>
      </c>
      <c r="F9" s="69">
        <f>'DC-he-ipb1-29b'!O10</f>
        <v>0.57418539473575259</v>
      </c>
      <c r="G9" s="70">
        <f>'DC-he-ipb1-29b'!P10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3">
        <v>23.693577000000001</v>
      </c>
      <c r="W9" s="90">
        <v>19.023921999999999</v>
      </c>
      <c r="X9" s="90">
        <v>19.015668999999999</v>
      </c>
      <c r="Y9" s="90">
        <v>19.004594999999998</v>
      </c>
      <c r="Z9" s="90">
        <v>19.102720000000001</v>
      </c>
      <c r="AA9" s="90">
        <v>19.153010999999999</v>
      </c>
      <c r="AG9" s="90">
        <v>49.930126888888886</v>
      </c>
      <c r="AH9" s="90">
        <v>49.936878314814791</v>
      </c>
      <c r="AI9" s="90">
        <v>49.987397904320986</v>
      </c>
      <c r="AJ9" s="90">
        <v>50.062526123456777</v>
      </c>
      <c r="AK9" s="90">
        <v>50.08164004320988</v>
      </c>
      <c r="AL9" s="79">
        <v>2.4736759012345688</v>
      </c>
      <c r="AM9" s="79">
        <v>3.1883146975308643</v>
      </c>
      <c r="AN9" s="79">
        <v>3.9129726358024679</v>
      </c>
      <c r="AO9" s="79">
        <v>3.1997114135802485</v>
      </c>
      <c r="AP9" s="79">
        <v>2.392227185185186</v>
      </c>
      <c r="AQ9" s="90">
        <v>32.339665104938263</v>
      </c>
      <c r="AR9" s="90">
        <v>30.703420888888896</v>
      </c>
      <c r="AS9" s="90">
        <v>29.777109382716041</v>
      </c>
      <c r="AT9" s="90">
        <v>31.115032765432105</v>
      </c>
      <c r="AU9" s="90">
        <v>32.581176246913557</v>
      </c>
    </row>
    <row r="10" spans="1:47" x14ac:dyDescent="0.25">
      <c r="A10" s="34"/>
      <c r="B10" s="3"/>
      <c r="C10" s="3"/>
      <c r="D10" s="3"/>
      <c r="E10" s="67">
        <f>'DC-he-ipb1-29b'!M11*100</f>
        <v>375</v>
      </c>
      <c r="F10" s="69">
        <f>'DC-he-ipb1-29b'!O11</f>
        <v>0.5792096730333085</v>
      </c>
      <c r="G10" s="70">
        <f>'DC-he-ipb1-29b'!P11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90">
        <v>24.914384999999999</v>
      </c>
      <c r="X10" s="90">
        <v>24.965805</v>
      </c>
      <c r="Y10" s="90">
        <v>24.894425999999999</v>
      </c>
      <c r="Z10" s="90">
        <v>25.060068000000001</v>
      </c>
      <c r="AA10" s="90">
        <v>25.017149</v>
      </c>
      <c r="AG10" s="90">
        <v>49.913349267080747</v>
      </c>
      <c r="AH10" s="90">
        <v>49.933260796296274</v>
      </c>
      <c r="AI10" s="90">
        <v>49.997846941358006</v>
      </c>
      <c r="AJ10" s="90">
        <v>50.080968487654324</v>
      </c>
      <c r="AK10" s="90">
        <v>50.098024530864187</v>
      </c>
      <c r="AL10" s="79">
        <v>2.8912298881987568</v>
      </c>
      <c r="AM10" s="79">
        <v>3.6792089876543206</v>
      </c>
      <c r="AN10" s="79">
        <v>4.5851313703703749</v>
      </c>
      <c r="AO10" s="79">
        <v>3.9877238148148155</v>
      </c>
      <c r="AP10" s="79">
        <v>3.4671029938271607</v>
      </c>
      <c r="AQ10" s="90">
        <v>32.024189627329193</v>
      </c>
      <c r="AR10" s="90">
        <v>30.960887617283952</v>
      </c>
      <c r="AS10" s="90">
        <v>29.814448543209874</v>
      </c>
      <c r="AT10" s="90">
        <v>31.167781296296283</v>
      </c>
      <c r="AU10" s="90">
        <v>32.476611253086418</v>
      </c>
    </row>
    <row r="11" spans="1:47" x14ac:dyDescent="0.25">
      <c r="A11" s="69">
        <f>'DC-he-ipb1-29b'!B24</f>
        <v>31.051947999999999</v>
      </c>
      <c r="B11" s="69">
        <f>'DC-he-ipb1-29b'!G25</f>
        <v>1.68</v>
      </c>
      <c r="C11" s="69">
        <f>'DC-he-ipb1-29b'!G26</f>
        <v>1.6654027875656738</v>
      </c>
      <c r="D11" s="69">
        <f>'DC-he-ipb1-29b'!G27</f>
        <v>1.710376847098263</v>
      </c>
      <c r="E11" s="67">
        <f>'DC-he-ipb1-29b'!M12*100</f>
        <v>400</v>
      </c>
      <c r="F11" s="69">
        <f>'DC-he-ipb1-29b'!O12</f>
        <v>0.59043911356022083</v>
      </c>
      <c r="G11" s="70">
        <f>'DC-he-ipb1-29b'!P12</f>
        <v>0.15376608084083587</v>
      </c>
      <c r="O11" s="14"/>
      <c r="P11" s="10"/>
      <c r="Q11" s="10"/>
      <c r="R11" s="10"/>
      <c r="S11" s="10"/>
      <c r="T11" s="10"/>
      <c r="U11" s="19">
        <v>400</v>
      </c>
      <c r="V11" s="103">
        <v>36.543987000000001</v>
      </c>
      <c r="W11" s="90">
        <v>31.543453</v>
      </c>
      <c r="X11" s="90">
        <v>31.710046999999999</v>
      </c>
      <c r="Y11" s="90">
        <v>31.693518000000001</v>
      </c>
      <c r="Z11" s="90">
        <v>31.933805</v>
      </c>
      <c r="AA11" s="90">
        <v>31.712610000000002</v>
      </c>
      <c r="AG11" s="90">
        <v>49.92362783950616</v>
      </c>
      <c r="AH11" s="90">
        <v>49.945865098765445</v>
      </c>
      <c r="AI11" s="90">
        <v>49.990235030864234</v>
      </c>
      <c r="AJ11" s="90">
        <v>50.057905123456798</v>
      </c>
      <c r="AK11" s="90">
        <v>50.076174234567894</v>
      </c>
      <c r="AL11" s="79">
        <v>3.3873508641975318</v>
      </c>
      <c r="AM11" s="79">
        <v>4.0015538765432099</v>
      </c>
      <c r="AN11" s="79">
        <v>4.5875790246913581</v>
      </c>
      <c r="AO11" s="79">
        <v>3.6855379691358046</v>
      </c>
      <c r="AP11" s="79">
        <v>3.0654871975308646</v>
      </c>
      <c r="AQ11" s="90">
        <v>32.257416845679018</v>
      </c>
      <c r="AR11" s="90">
        <v>30.984706728395039</v>
      </c>
      <c r="AS11" s="90">
        <v>29.854097447530869</v>
      </c>
      <c r="AT11" s="90">
        <v>31.019612808641963</v>
      </c>
      <c r="AU11" s="90">
        <v>32.343242672839494</v>
      </c>
    </row>
    <row r="12" spans="1:47" x14ac:dyDescent="0.25">
      <c r="B12" s="50"/>
      <c r="C12" s="3"/>
      <c r="D12" s="3"/>
      <c r="E12" s="67">
        <f>'DC-he-ipb1-29b'!M13*100</f>
        <v>450</v>
      </c>
      <c r="F12" s="69">
        <f>'DC-he-ipb1-29b'!O13</f>
        <v>0.58536410306123443</v>
      </c>
      <c r="G12" s="70">
        <f>'DC-he-ipb1-29b'!P13</f>
        <v>0</v>
      </c>
      <c r="P12" s="41"/>
      <c r="Q12" s="41"/>
      <c r="R12" s="41"/>
      <c r="S12" s="41"/>
      <c r="T12" s="42"/>
      <c r="U12" s="20" t="s">
        <v>47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0"/>
      <c r="C13" s="3"/>
      <c r="D13" s="3"/>
      <c r="E13" s="67">
        <f>'DC-he-ipb1-29b'!M14*100</f>
        <v>500</v>
      </c>
      <c r="F13" s="69">
        <f>'DC-he-ipb1-29b'!O14</f>
        <v>0.59434790825157446</v>
      </c>
      <c r="G13" s="70">
        <f>'DC-he-ipb1-29b'!P14</f>
        <v>0</v>
      </c>
      <c r="J13" s="75"/>
      <c r="K13" s="75"/>
      <c r="L13" s="75"/>
      <c r="M13" s="75"/>
      <c r="N13" s="75"/>
      <c r="P13" s="9"/>
      <c r="Q13" s="75"/>
      <c r="R13" s="75"/>
      <c r="S13" s="75"/>
      <c r="T13" s="36"/>
      <c r="U13" s="19"/>
    </row>
    <row r="14" spans="1:47" x14ac:dyDescent="0.25">
      <c r="B14" s="50"/>
      <c r="C14" s="3"/>
      <c r="D14" s="3"/>
      <c r="E14" s="67">
        <f>'DC-he-ipb1-29b'!M15*100</f>
        <v>550</v>
      </c>
      <c r="F14" s="69">
        <f>'DC-he-ipb1-29b'!O15</f>
        <v>0.58875455688525746</v>
      </c>
      <c r="G14" s="70">
        <f>'DC-he-ipb1-29b'!P15</f>
        <v>0</v>
      </c>
      <c r="J14" s="75"/>
      <c r="K14" s="75"/>
      <c r="L14" s="75"/>
      <c r="M14" s="75"/>
      <c r="N14" s="75"/>
      <c r="P14" s="9"/>
      <c r="Q14" s="75"/>
      <c r="R14" s="75"/>
      <c r="S14" s="75"/>
      <c r="T14" s="36"/>
      <c r="U14" s="91"/>
      <c r="V14" s="2" t="s">
        <v>56</v>
      </c>
    </row>
    <row r="15" spans="1:47" s="75" customFormat="1" x14ac:dyDescent="0.25">
      <c r="A15" s="76"/>
      <c r="B15" s="50"/>
      <c r="C15" s="3"/>
      <c r="D15" s="3"/>
      <c r="E15" s="67">
        <f>'DC-he-ipb1-29b'!M16*100</f>
        <v>600</v>
      </c>
      <c r="F15" s="69">
        <f>'DC-he-ipb1-29b'!O16</f>
        <v>0.58203738985027065</v>
      </c>
      <c r="G15" s="70">
        <f>'DC-he-ipb1-29b'!P16</f>
        <v>0</v>
      </c>
      <c r="I15" s="7"/>
      <c r="J15" s="7"/>
      <c r="K15" s="7"/>
      <c r="L15" s="7"/>
      <c r="M15" s="7"/>
      <c r="N15" s="7"/>
      <c r="O15" s="14"/>
      <c r="P15" s="9"/>
      <c r="T15" s="36"/>
      <c r="U15" s="19">
        <v>150</v>
      </c>
      <c r="V15" s="90">
        <v>8.8026429999999998</v>
      </c>
      <c r="W15" s="90">
        <v>7.045725</v>
      </c>
      <c r="X15" s="90">
        <v>6.9331889999999996</v>
      </c>
      <c r="Y15" s="90">
        <v>7.0020899999999999</v>
      </c>
      <c r="Z15" s="90">
        <v>7.0564179999999999</v>
      </c>
      <c r="AA15" s="90">
        <v>7.0070779999999999</v>
      </c>
      <c r="AG15" s="90">
        <v>49.993204598765416</v>
      </c>
      <c r="AH15" s="90">
        <v>49.926076104938268</v>
      </c>
      <c r="AI15" s="90">
        <v>49.994328321981435</v>
      </c>
      <c r="AJ15" s="90">
        <v>50.074057475308649</v>
      </c>
      <c r="AK15" s="90">
        <v>50.09597184567901</v>
      </c>
      <c r="AL15" s="79">
        <v>2.8700672160493843</v>
      </c>
      <c r="AM15" s="79">
        <v>3.262260246913582</v>
      </c>
      <c r="AN15" s="79">
        <v>3.8876251114551073</v>
      </c>
      <c r="AO15" s="79">
        <v>3.1019912160493823</v>
      </c>
      <c r="AP15" s="79">
        <v>2.5221211111111117</v>
      </c>
      <c r="AQ15" s="90">
        <v>34.921268475308615</v>
      </c>
      <c r="AR15" s="90">
        <v>33.497307364197503</v>
      </c>
      <c r="AS15" s="90">
        <v>32.113262417956676</v>
      </c>
      <c r="AT15" s="90">
        <v>33.491444277777745</v>
      </c>
      <c r="AU15" s="90">
        <v>35.143151129629629</v>
      </c>
    </row>
    <row r="16" spans="1:47" s="75" customFormat="1" ht="15" customHeight="1" x14ac:dyDescent="0.25">
      <c r="A16" s="76"/>
      <c r="B16" s="50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9">
        <v>200</v>
      </c>
      <c r="V16" s="90">
        <v>13.461486000000001</v>
      </c>
      <c r="W16" s="90">
        <v>11.369478000000001</v>
      </c>
      <c r="X16" s="90">
        <v>11.287477000000001</v>
      </c>
      <c r="Y16" s="90">
        <v>11.221705999999999</v>
      </c>
      <c r="Z16" s="90">
        <v>11.243112999999999</v>
      </c>
      <c r="AA16" s="90">
        <v>11.226502999999999</v>
      </c>
      <c r="AG16" s="90">
        <v>49.91530525925927</v>
      </c>
      <c r="AH16" s="90">
        <v>49.937639506172864</v>
      </c>
      <c r="AI16" s="90">
        <v>49.995923287036995</v>
      </c>
      <c r="AJ16" s="90">
        <v>50.068812246913573</v>
      </c>
      <c r="AK16" s="90">
        <v>50.072777753086442</v>
      </c>
      <c r="AL16" s="79">
        <v>2.114969382716049</v>
      </c>
      <c r="AM16" s="79">
        <v>2.4957375308641976</v>
      </c>
      <c r="AN16" s="79">
        <v>3.0457129166666674</v>
      </c>
      <c r="AO16" s="79">
        <v>2.5306928641975306</v>
      </c>
      <c r="AP16" s="79">
        <v>2.0697430864197526</v>
      </c>
      <c r="AQ16" s="90">
        <v>34.766453179012331</v>
      </c>
      <c r="AR16" s="90">
        <v>33.414979314814808</v>
      </c>
      <c r="AS16" s="90">
        <v>32.120681910493829</v>
      </c>
      <c r="AT16" s="90">
        <v>33.308983018518532</v>
      </c>
      <c r="AU16" s="90">
        <v>35.1268800925926</v>
      </c>
    </row>
    <row r="17" spans="1:47" s="75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9">
        <v>250</v>
      </c>
      <c r="V17" s="90">
        <v>18.687576</v>
      </c>
      <c r="W17" s="90">
        <v>16.081963999999999</v>
      </c>
      <c r="X17" s="90">
        <v>15.936415</v>
      </c>
      <c r="Y17" s="90">
        <v>15.803201</v>
      </c>
      <c r="Z17" s="90">
        <v>15.916271</v>
      </c>
      <c r="AA17" s="90">
        <v>16.005016000000001</v>
      </c>
      <c r="AG17" s="90">
        <v>49.928429870370394</v>
      </c>
      <c r="AH17" s="90">
        <v>49.932719888888897</v>
      </c>
      <c r="AI17" s="90">
        <v>49.99042741666667</v>
      </c>
      <c r="AJ17" s="90">
        <v>50.065802395061723</v>
      </c>
      <c r="AK17" s="90">
        <v>50.086544944099394</v>
      </c>
      <c r="AL17" s="79">
        <v>1.8769242777777788</v>
      </c>
      <c r="AM17" s="79">
        <v>2.3531432469135818</v>
      </c>
      <c r="AN17" s="79">
        <v>2.9528756851851856</v>
      </c>
      <c r="AO17" s="79">
        <v>2.3497997160493829</v>
      </c>
      <c r="AP17" s="79">
        <v>1.8343148385093149</v>
      </c>
      <c r="AQ17" s="90">
        <v>34.620687604938261</v>
      </c>
      <c r="AR17" s="90">
        <v>33.174356746913581</v>
      </c>
      <c r="AS17" s="90">
        <v>31.746714246913591</v>
      </c>
      <c r="AT17" s="90">
        <v>32.93860865432098</v>
      </c>
      <c r="AU17" s="90">
        <v>34.58269564596273</v>
      </c>
    </row>
    <row r="18" spans="1:47" s="75" customFormat="1" ht="15" customHeight="1" x14ac:dyDescent="0.25">
      <c r="A18" s="76"/>
      <c r="B18" s="155" t="s">
        <v>12</v>
      </c>
      <c r="C18" s="155"/>
      <c r="D18" s="155"/>
      <c r="E18" s="155"/>
      <c r="F18" s="155"/>
      <c r="G18" s="156"/>
      <c r="I18" s="7"/>
      <c r="J18" s="7"/>
      <c r="K18" s="7"/>
      <c r="L18" s="7"/>
      <c r="M18" s="7"/>
      <c r="N18" s="7"/>
      <c r="O18" s="14"/>
      <c r="P18" s="9"/>
      <c r="T18" s="36"/>
      <c r="U18" s="19">
        <v>300</v>
      </c>
      <c r="V18" s="90">
        <v>24.128959999999999</v>
      </c>
      <c r="W18" s="90">
        <v>21.270212000000001</v>
      </c>
      <c r="X18" s="90">
        <v>20.803585000000002</v>
      </c>
      <c r="Y18" s="90">
        <v>20.521249999999998</v>
      </c>
      <c r="Z18" s="90">
        <v>20.779335</v>
      </c>
      <c r="AA18" s="90">
        <v>21.144955</v>
      </c>
      <c r="AG18" s="90">
        <v>49.90762632098766</v>
      </c>
      <c r="AH18" s="90">
        <v>49.932165703703689</v>
      </c>
      <c r="AI18" s="90">
        <v>49.998066009259233</v>
      </c>
      <c r="AJ18" s="90">
        <v>50.074490296296318</v>
      </c>
      <c r="AK18" s="90">
        <v>50.086832172839536</v>
      </c>
      <c r="AL18" s="79">
        <v>1.7709642839506166</v>
      </c>
      <c r="AM18" s="79">
        <v>2.4323309074074069</v>
      </c>
      <c r="AN18" s="79">
        <v>3.3441614043209889</v>
      </c>
      <c r="AO18" s="79">
        <v>3.1154799691358015</v>
      </c>
      <c r="AP18" s="79">
        <v>2.7155250740740731</v>
      </c>
      <c r="AQ18" s="90">
        <v>34.235320592592601</v>
      </c>
      <c r="AR18" s="90">
        <v>32.500168006172835</v>
      </c>
      <c r="AS18" s="90">
        <v>31.355378089506178</v>
      </c>
      <c r="AT18" s="90">
        <v>32.609133913580258</v>
      </c>
      <c r="AU18" s="90">
        <v>34.294474876543212</v>
      </c>
    </row>
    <row r="19" spans="1:47" s="75" customFormat="1" ht="15" customHeight="1" x14ac:dyDescent="0.25">
      <c r="A19" s="76"/>
      <c r="B19" s="155"/>
      <c r="C19" s="155"/>
      <c r="D19" s="155"/>
      <c r="E19" s="155"/>
      <c r="F19" s="155"/>
      <c r="G19" s="156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90">
        <v>30.293479999999999</v>
      </c>
      <c r="W19" s="90">
        <v>27.153500000000001</v>
      </c>
      <c r="X19" s="90">
        <v>26.964275000000001</v>
      </c>
      <c r="Y19" s="90">
        <v>26.965031</v>
      </c>
      <c r="Z19" s="90">
        <v>26.955840999999999</v>
      </c>
      <c r="AA19" s="90">
        <v>27.099815</v>
      </c>
      <c r="AG19" s="90">
        <v>49.936939820987661</v>
      </c>
      <c r="AH19" s="90">
        <v>49.894158617283964</v>
      </c>
      <c r="AI19" s="90">
        <v>49.985727000000033</v>
      </c>
      <c r="AJ19" s="90">
        <v>50.061307487654325</v>
      </c>
      <c r="AK19" s="90">
        <v>50.081609691358032</v>
      </c>
      <c r="AL19" s="79">
        <v>2.8835791111111102</v>
      </c>
      <c r="AM19" s="79">
        <v>3.0718063024691369</v>
      </c>
      <c r="AN19" s="79">
        <v>3.642816728395061</v>
      </c>
      <c r="AO19" s="79">
        <v>3.2277432037037044</v>
      </c>
      <c r="AP19" s="79">
        <v>2.7185180987654318</v>
      </c>
      <c r="AQ19" s="90">
        <v>34.130926932098767</v>
      </c>
      <c r="AR19" s="90">
        <v>32.404862030864194</v>
      </c>
      <c r="AS19" s="90">
        <v>30.855427648148186</v>
      </c>
      <c r="AT19" s="90">
        <v>32.650930327160488</v>
      </c>
      <c r="AU19" s="90">
        <v>34.138055320987668</v>
      </c>
    </row>
    <row r="20" spans="1:47" s="75" customFormat="1" ht="15" customHeight="1" x14ac:dyDescent="0.25">
      <c r="A20" s="76"/>
      <c r="B20" s="155"/>
      <c r="C20" s="155"/>
      <c r="D20" s="155"/>
      <c r="E20" s="155"/>
      <c r="F20" s="155"/>
      <c r="G20" s="156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90">
        <v>37.036468999999997</v>
      </c>
      <c r="W20" s="90">
        <v>34.039959000000003</v>
      </c>
      <c r="X20" s="90">
        <v>34.245021999999999</v>
      </c>
      <c r="Y20" s="90">
        <v>34.067104</v>
      </c>
      <c r="Z20" s="90">
        <v>34.102668999999999</v>
      </c>
      <c r="AA20" s="90">
        <v>34.115603999999998</v>
      </c>
      <c r="AG20" s="90">
        <v>49.894706216049372</v>
      </c>
      <c r="AH20" s="90">
        <v>49.930534166666661</v>
      </c>
      <c r="AI20" s="90">
        <v>49.998455709876488</v>
      </c>
      <c r="AJ20" s="90">
        <v>50.084178864197533</v>
      </c>
      <c r="AK20" s="90">
        <v>50.095374296296292</v>
      </c>
      <c r="AL20" s="79">
        <v>2.5047198456790118</v>
      </c>
      <c r="AM20" s="79">
        <v>2.9039897962962971</v>
      </c>
      <c r="AN20" s="79">
        <v>3.4283123611111117</v>
      </c>
      <c r="AO20" s="79">
        <v>0.45547443827160489</v>
      </c>
      <c r="AP20" s="79">
        <v>-3.5875938271604922E-2</v>
      </c>
      <c r="AQ20" s="90">
        <v>34.099638851851857</v>
      </c>
      <c r="AR20" s="90">
        <v>32.650329728395057</v>
      </c>
      <c r="AS20" s="90">
        <v>31.421038058641965</v>
      </c>
      <c r="AT20" s="90">
        <v>32.740541944444445</v>
      </c>
      <c r="AU20" s="90">
        <v>34.372394765432098</v>
      </c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U21" s="20" t="s">
        <v>57</v>
      </c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U22" s="91"/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91"/>
      <c r="V23" s="2" t="s">
        <v>58</v>
      </c>
    </row>
    <row r="24" spans="1:47" s="75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I24" s="7"/>
      <c r="J24" s="7"/>
      <c r="K24" s="7"/>
      <c r="L24" s="7"/>
      <c r="M24" s="7"/>
      <c r="N24" s="7"/>
      <c r="O24" s="14"/>
      <c r="P24" s="9"/>
      <c r="T24" s="9"/>
      <c r="U24" s="80">
        <v>150</v>
      </c>
      <c r="V24" s="90">
        <v>9.0986019999999996</v>
      </c>
      <c r="W24" s="90">
        <v>7.4825350000000004</v>
      </c>
      <c r="X24" s="90">
        <v>7.329752</v>
      </c>
      <c r="Y24" s="90">
        <v>6.9686199999999996</v>
      </c>
      <c r="Z24" s="90">
        <v>7.1070469999999997</v>
      </c>
      <c r="AA24" s="90">
        <v>7.2940860000000001</v>
      </c>
      <c r="AG24" s="90">
        <v>49.88952205555556</v>
      </c>
      <c r="AH24" s="90">
        <v>49.927419518518519</v>
      </c>
      <c r="AI24" s="90">
        <v>49.997108271604937</v>
      </c>
      <c r="AJ24" s="90">
        <v>50.067104524691374</v>
      </c>
      <c r="AK24" s="90">
        <v>50.095843438271601</v>
      </c>
      <c r="AL24" s="79">
        <v>3.7203720617283937</v>
      </c>
      <c r="AM24" s="79">
        <v>3.8776830864197538</v>
      </c>
      <c r="AN24" s="79">
        <v>4.273699401234567</v>
      </c>
      <c r="AO24" s="79">
        <v>3.4449455308641963</v>
      </c>
      <c r="AP24" s="79">
        <v>2.660526333333332</v>
      </c>
      <c r="AQ24" s="90">
        <v>34.797305814814813</v>
      </c>
      <c r="AR24" s="90">
        <v>33.241577796296312</v>
      </c>
      <c r="AS24" s="90">
        <v>31.643081836419729</v>
      </c>
      <c r="AT24" s="90">
        <v>33.344252549382709</v>
      </c>
      <c r="AU24" s="90">
        <v>34.385703679012352</v>
      </c>
    </row>
    <row r="25" spans="1:47" s="75" customFormat="1" x14ac:dyDescent="0.25">
      <c r="A25" s="76"/>
      <c r="B25" s="49" t="s">
        <v>8</v>
      </c>
      <c r="E25" s="37">
        <v>6.98</v>
      </c>
      <c r="F25" s="37">
        <v>7.41</v>
      </c>
      <c r="G25" s="38">
        <v>7.64</v>
      </c>
      <c r="I25" s="7"/>
      <c r="J25" s="7"/>
      <c r="K25" s="7"/>
      <c r="L25" s="7"/>
      <c r="M25" s="7"/>
      <c r="N25" s="7"/>
      <c r="O25" s="14"/>
      <c r="P25" s="9"/>
      <c r="T25" s="9"/>
      <c r="U25" s="80">
        <v>200</v>
      </c>
      <c r="V25" s="90">
        <v>13.590184000000001</v>
      </c>
      <c r="W25" s="90">
        <v>11.793597</v>
      </c>
      <c r="X25" s="90">
        <v>11.273851000000001</v>
      </c>
      <c r="Y25" s="90">
        <v>10.977026</v>
      </c>
      <c r="Z25" s="90">
        <v>11.299547</v>
      </c>
      <c r="AA25" s="90">
        <v>11.867723</v>
      </c>
      <c r="AG25" s="90">
        <v>49.931345308641966</v>
      </c>
      <c r="AH25" s="90">
        <v>49.942616549382727</v>
      </c>
      <c r="AI25" s="90">
        <v>49.987717043209869</v>
      </c>
      <c r="AJ25" s="90">
        <v>50.058169376543241</v>
      </c>
      <c r="AK25" s="90">
        <v>50.075440524691338</v>
      </c>
      <c r="AL25" s="79">
        <v>3.0219582716049396</v>
      </c>
      <c r="AM25" s="79">
        <v>3.1907898395061745</v>
      </c>
      <c r="AN25" s="79">
        <v>3.692759342592594</v>
      </c>
      <c r="AO25" s="79">
        <v>3.0659784012345677</v>
      </c>
      <c r="AP25" s="79">
        <v>2.5970509506172839</v>
      </c>
      <c r="AQ25" s="90">
        <v>33.935630283950637</v>
      </c>
      <c r="AR25" s="90">
        <v>32.094284469135815</v>
      </c>
      <c r="AS25" s="90">
        <v>30.882291163580238</v>
      </c>
      <c r="AT25" s="90">
        <v>32.445531944444426</v>
      </c>
      <c r="AU25" s="90">
        <v>34.026612882716044</v>
      </c>
    </row>
    <row r="26" spans="1:47" s="75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9"/>
      <c r="T26" s="9"/>
      <c r="U26" s="80">
        <v>250</v>
      </c>
      <c r="V26" s="90">
        <v>18.923658</v>
      </c>
      <c r="W26" s="90">
        <v>16.259616999999999</v>
      </c>
      <c r="X26" s="90">
        <v>15.735161</v>
      </c>
      <c r="Y26" s="90">
        <v>15.140243</v>
      </c>
      <c r="Z26" s="90">
        <v>16.117944999999999</v>
      </c>
      <c r="AA26" s="90">
        <v>16.015419000000001</v>
      </c>
      <c r="AG26" s="90">
        <v>49.904147901234552</v>
      </c>
      <c r="AH26" s="90">
        <v>49.921147530864218</v>
      </c>
      <c r="AI26" s="90">
        <v>49.994450175925898</v>
      </c>
      <c r="AJ26" s="90">
        <v>50.076492672839514</v>
      </c>
      <c r="AK26" s="90">
        <v>50.097016074074055</v>
      </c>
      <c r="AL26" s="79">
        <v>2.3183314753086419</v>
      </c>
      <c r="AM26" s="79">
        <v>2.8158696419753078</v>
      </c>
      <c r="AN26" s="79">
        <v>3.47233272839506</v>
      </c>
      <c r="AO26" s="79">
        <v>2.8314430061728397</v>
      </c>
      <c r="AP26" s="79">
        <v>2.2767383395061729</v>
      </c>
      <c r="AQ26" s="90">
        <v>33.408196728395055</v>
      </c>
      <c r="AR26" s="90">
        <v>31.614476302469125</v>
      </c>
      <c r="AS26" s="90">
        <v>30.561628734567904</v>
      </c>
      <c r="AT26" s="90">
        <v>31.949309765432094</v>
      </c>
      <c r="AU26" s="90">
        <v>33.56573959876544</v>
      </c>
    </row>
    <row r="27" spans="1:47" s="75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9"/>
      <c r="T27" s="9"/>
      <c r="U27" s="80">
        <v>300</v>
      </c>
      <c r="V27" s="90">
        <v>24.087731999999999</v>
      </c>
      <c r="W27" s="90">
        <v>21.174274</v>
      </c>
      <c r="X27" s="90">
        <v>20.46245</v>
      </c>
      <c r="Y27" s="90">
        <v>19.914248000000001</v>
      </c>
      <c r="Z27" s="90">
        <v>20.486279</v>
      </c>
      <c r="AA27" s="90">
        <v>21.114424</v>
      </c>
      <c r="AG27" s="90">
        <v>49.92146671604938</v>
      </c>
      <c r="AH27" s="90">
        <v>49.910631339506168</v>
      </c>
      <c r="AI27" s="90">
        <v>49.983082117449669</v>
      </c>
      <c r="AJ27" s="90">
        <v>50.063373876543231</v>
      </c>
      <c r="AK27" s="90">
        <v>50.087717271604909</v>
      </c>
      <c r="AL27" s="79">
        <v>1.9818883641975318</v>
      </c>
      <c r="AM27" s="79">
        <v>2.2500453703703718</v>
      </c>
      <c r="AN27" s="79">
        <v>2.9340744328859083</v>
      </c>
      <c r="AO27" s="79">
        <v>3.32527974691358</v>
      </c>
      <c r="AP27" s="79">
        <v>3.0101399197530854</v>
      </c>
      <c r="AQ27" s="90">
        <v>33.161336327160498</v>
      </c>
      <c r="AR27" s="90">
        <v>30.802333734567895</v>
      </c>
      <c r="AS27" s="90">
        <v>29.480774073825508</v>
      </c>
      <c r="AT27" s="90">
        <v>31.45081485185186</v>
      </c>
      <c r="AU27" s="90">
        <v>33.176765561728388</v>
      </c>
    </row>
    <row r="28" spans="1:47" s="75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80">
        <v>350</v>
      </c>
      <c r="V28" s="90">
        <v>30.427534000000001</v>
      </c>
      <c r="W28" s="90">
        <v>27.434702000000001</v>
      </c>
      <c r="X28" s="90">
        <v>27.290230000000001</v>
      </c>
      <c r="Y28" s="90">
        <v>27.004328000000001</v>
      </c>
      <c r="Z28" s="90">
        <v>27.374511999999999</v>
      </c>
      <c r="AA28" s="90">
        <v>27.312335999999998</v>
      </c>
      <c r="AG28" s="90">
        <v>49.914122919753076</v>
      </c>
      <c r="AH28" s="90">
        <v>49.931631672839501</v>
      </c>
      <c r="AI28" s="90">
        <v>50.004792895061719</v>
      </c>
      <c r="AJ28" s="90">
        <v>50.072817827160513</v>
      </c>
      <c r="AK28" s="90">
        <v>50.085240580246911</v>
      </c>
      <c r="AL28" s="79">
        <v>3.6562756543209889</v>
      </c>
      <c r="AM28" s="79">
        <v>4.1590771358024696</v>
      </c>
      <c r="AN28" s="79">
        <v>4.7278702037037057</v>
      </c>
      <c r="AO28" s="79">
        <v>3.6991524814814851</v>
      </c>
      <c r="AP28" s="79">
        <v>3.094561308641977</v>
      </c>
      <c r="AQ28" s="90">
        <v>33.184143117283959</v>
      </c>
      <c r="AR28" s="90">
        <v>31.235164734567896</v>
      </c>
      <c r="AS28" s="90">
        <v>30.060650660493817</v>
      </c>
      <c r="AT28" s="90">
        <v>31.311799814814822</v>
      </c>
      <c r="AU28" s="90">
        <v>32.892562074074078</v>
      </c>
    </row>
    <row r="29" spans="1:47" s="75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80">
        <v>400</v>
      </c>
      <c r="V29" s="90">
        <v>37.035767</v>
      </c>
      <c r="W29" s="90">
        <v>34.226531999999999</v>
      </c>
      <c r="X29" s="90">
        <v>34.192931999999999</v>
      </c>
      <c r="Y29" s="90">
        <v>34.028441999999998</v>
      </c>
      <c r="Z29" s="90">
        <v>34.030838000000003</v>
      </c>
      <c r="AA29" s="90">
        <v>33.902495999999999</v>
      </c>
      <c r="AG29" s="90">
        <v>49.939761695652166</v>
      </c>
      <c r="AH29" s="90">
        <v>49.942858179012376</v>
      </c>
      <c r="AI29" s="90">
        <v>49.984282959876552</v>
      </c>
      <c r="AJ29" s="90">
        <v>50.06296026543211</v>
      </c>
      <c r="AK29" s="90">
        <v>50.089534549382719</v>
      </c>
      <c r="AL29" s="79">
        <v>2.4437251055900617</v>
      </c>
      <c r="AM29" s="79">
        <v>2.879436561728395</v>
      </c>
      <c r="AN29" s="79">
        <v>3.3266373518518519</v>
      </c>
      <c r="AO29" s="79">
        <v>2.576504858024693</v>
      </c>
      <c r="AP29" s="79">
        <v>2.0553924135802477</v>
      </c>
      <c r="AQ29" s="90">
        <v>32.50894655279501</v>
      </c>
      <c r="AR29" s="90">
        <v>31.101424827160496</v>
      </c>
      <c r="AS29" s="90">
        <v>29.891666679012349</v>
      </c>
      <c r="AT29" s="90">
        <v>31.165710864197553</v>
      </c>
      <c r="AU29" s="90">
        <v>32.577517018518513</v>
      </c>
    </row>
    <row r="30" spans="1:47" x14ac:dyDescent="0.25">
      <c r="D30" s="75"/>
      <c r="E30" s="9"/>
      <c r="F30" s="9"/>
      <c r="G30" s="36"/>
      <c r="U30" s="18" t="s">
        <v>59</v>
      </c>
      <c r="V30"/>
      <c r="W30" s="4"/>
      <c r="X30" s="4"/>
      <c r="Y30" s="4"/>
      <c r="Z30" s="4"/>
      <c r="AA30" s="4"/>
    </row>
    <row r="31" spans="1:47" x14ac:dyDescent="0.25">
      <c r="D31" s="75"/>
      <c r="E31" s="9"/>
      <c r="F31" s="9"/>
      <c r="G31" s="36"/>
      <c r="Q31" s="3"/>
      <c r="U31" s="88"/>
      <c r="V31"/>
      <c r="W31" s="4"/>
      <c r="X31" s="4"/>
      <c r="Y31" s="4"/>
      <c r="Z31" s="4"/>
      <c r="AA31" s="4"/>
    </row>
    <row r="32" spans="1:47" x14ac:dyDescent="0.25">
      <c r="D32" s="75"/>
      <c r="E32" s="9"/>
      <c r="F32" s="9"/>
      <c r="G32" s="36"/>
      <c r="V32" s="2" t="s">
        <v>60</v>
      </c>
      <c r="W32" s="4"/>
      <c r="X32" s="4"/>
      <c r="Y32" s="4"/>
      <c r="Z32" s="4"/>
      <c r="AA32" s="4"/>
    </row>
    <row r="33" spans="8:47" x14ac:dyDescent="0.25">
      <c r="H33" s="75">
        <f>U33</f>
        <v>250</v>
      </c>
      <c r="I33" s="7"/>
      <c r="J33" s="7"/>
      <c r="K33" s="3">
        <f>$V33-X33-AC33+$F$5*AC33+$G$5</f>
        <v>1.5045726931573018</v>
      </c>
      <c r="L33" s="3">
        <f t="shared" ref="L33:M33" si="1">$V33-Y33-AD33+$F$5*AD33+$G$5</f>
        <v>1.8938693019166046</v>
      </c>
      <c r="M33" s="3">
        <f t="shared" si="1"/>
        <v>1.585798719551847</v>
      </c>
      <c r="N33" s="7"/>
      <c r="O33" s="54">
        <v>1</v>
      </c>
      <c r="P33" s="10"/>
      <c r="Q33" s="10">
        <f>($F$5*$O33*AC33+$G$5+$V33-X33)/(AC33*$O33)</f>
        <v>1.2763530628880819</v>
      </c>
      <c r="R33" s="10">
        <f t="shared" ref="R33:S33" si="2">($F$5*$O33*AD33+$G$5+$V33-Y33)/(AD33*$O33)</f>
        <v>1.3165129339876882</v>
      </c>
      <c r="S33" s="10">
        <f t="shared" si="2"/>
        <v>1.2905897833093891</v>
      </c>
      <c r="T33" s="10"/>
      <c r="U33" s="82">
        <v>250</v>
      </c>
      <c r="V33" s="73">
        <v>18.927040999999999</v>
      </c>
      <c r="W33" s="73"/>
      <c r="X33" s="73">
        <v>14.918068</v>
      </c>
      <c r="Y33" s="73">
        <v>14.2828150645161</v>
      </c>
      <c r="Z33" s="73">
        <v>14.831008645161299</v>
      </c>
      <c r="AA33" s="90"/>
      <c r="AB33" s="79"/>
      <c r="AC33" s="79">
        <v>5.44438580645161</v>
      </c>
      <c r="AD33" s="79">
        <v>5.9835447419354804</v>
      </c>
      <c r="AE33" s="79">
        <v>5.4571730000000001</v>
      </c>
      <c r="AF33" s="79"/>
      <c r="AG33" s="90"/>
      <c r="AH33" s="90">
        <v>50.331510096774203</v>
      </c>
      <c r="AI33" s="90">
        <v>50.375313806451601</v>
      </c>
      <c r="AJ33" s="90">
        <v>50.387860612903197</v>
      </c>
      <c r="AK33" s="90"/>
      <c r="AL33" s="79"/>
      <c r="AM33" s="79">
        <v>4.0863799677419399</v>
      </c>
      <c r="AN33" s="79">
        <v>4.2526120967741896</v>
      </c>
      <c r="AO33" s="79">
        <v>3.5585037419354801</v>
      </c>
      <c r="AP33" s="78"/>
      <c r="AQ33" s="73"/>
      <c r="AR33" s="90">
        <v>31.890590903225799</v>
      </c>
      <c r="AS33" s="90">
        <v>30.089362258064501</v>
      </c>
      <c r="AT33" s="90">
        <v>31.5633013548387</v>
      </c>
      <c r="AU33" s="74"/>
    </row>
    <row r="34" spans="8:47" x14ac:dyDescent="0.25">
      <c r="H34" s="75">
        <f t="shared" ref="H34:H36" si="3">U34</f>
        <v>275</v>
      </c>
      <c r="I34" s="7"/>
      <c r="J34" s="7"/>
      <c r="K34" s="3">
        <f>$V34-X34-AC34+$F$6*AC34+$G$6</f>
        <v>1.8881825239352796</v>
      </c>
      <c r="L34" s="3">
        <f t="shared" ref="L34:M34" si="4">$V34-Y34-AD34+$F$6*AD34+$G$6</f>
        <v>2.3936522160665832</v>
      </c>
      <c r="M34" s="3">
        <f t="shared" si="4"/>
        <v>2.0101932952791479</v>
      </c>
      <c r="N34" s="7"/>
      <c r="O34" s="54">
        <v>1</v>
      </c>
      <c r="P34" s="10"/>
      <c r="Q34" s="10">
        <f>($F$6*$O34*AC34+$G$6+$V34-X34)/(AC34*$O34)</f>
        <v>1.3319905933482767</v>
      </c>
      <c r="R34" s="10">
        <f t="shared" ref="R34:S34" si="5">($F$6*$O34*AD34+$G$6+$V34-Y34)/(AD34*$O34)</f>
        <v>1.3824219367439612</v>
      </c>
      <c r="S34" s="10">
        <f t="shared" si="5"/>
        <v>1.3540025200536472</v>
      </c>
      <c r="T34" s="10"/>
      <c r="U34" s="82">
        <v>275</v>
      </c>
      <c r="V34" s="73">
        <v>21.983578000000001</v>
      </c>
      <c r="W34" s="73"/>
      <c r="X34" s="73">
        <v>17.519094774193601</v>
      </c>
      <c r="Y34" s="73">
        <v>16.756727612903202</v>
      </c>
      <c r="Z34" s="73">
        <v>17.401121774193498</v>
      </c>
      <c r="AA34" s="90"/>
      <c r="AB34" s="79"/>
      <c r="AC34" s="79">
        <v>5.6874579032258001</v>
      </c>
      <c r="AD34" s="79">
        <v>6.2591917096774203</v>
      </c>
      <c r="AE34" s="79">
        <v>5.67847170967742</v>
      </c>
      <c r="AF34" s="79"/>
      <c r="AG34" s="90"/>
      <c r="AH34" s="90">
        <v>50.173652483871003</v>
      </c>
      <c r="AI34" s="90">
        <v>50.215118967742001</v>
      </c>
      <c r="AJ34" s="90">
        <v>50.237115709677397</v>
      </c>
      <c r="AK34" s="90"/>
      <c r="AL34" s="79"/>
      <c r="AM34" s="79">
        <v>4.1904614838709699</v>
      </c>
      <c r="AN34" s="79">
        <v>4.51899658064516</v>
      </c>
      <c r="AO34" s="79">
        <v>3.911251</v>
      </c>
      <c r="AP34" s="78"/>
      <c r="AQ34" s="73"/>
      <c r="AR34" s="90">
        <v>31.6971204193548</v>
      </c>
      <c r="AS34" s="90">
        <v>30.299837741935502</v>
      </c>
      <c r="AT34" s="90">
        <v>31.607053193548399</v>
      </c>
      <c r="AU34" s="74"/>
    </row>
    <row r="35" spans="8:47" x14ac:dyDescent="0.25">
      <c r="H35" s="75">
        <f t="shared" si="3"/>
        <v>300</v>
      </c>
      <c r="I35" s="7"/>
      <c r="J35" s="7"/>
      <c r="K35" s="3">
        <f>$V35-X35-AC35+$F$7*AC35+$G$7</f>
        <v>2.1209435344376719</v>
      </c>
      <c r="L35" s="3">
        <f t="shared" ref="L35:M35" si="6">$V35-Y35-AD35+$F$7*AD35+$G$7</f>
        <v>2.6941363111581609</v>
      </c>
      <c r="M35" s="3">
        <f t="shared" si="6"/>
        <v>2.2259727780416956</v>
      </c>
      <c r="N35" s="7"/>
      <c r="O35" s="54">
        <v>1</v>
      </c>
      <c r="P35" s="10"/>
      <c r="Q35" s="10">
        <f>($F$7*$O35*AC35+$G$7+$V35-X35)/(AC35*$O35)</f>
        <v>1.3627180244596757</v>
      </c>
      <c r="R35" s="10">
        <f t="shared" ref="R35:S35" si="7">($F$7*$O35*AD35+$G$7+$V35-Y35)/(AD35*$O35)</f>
        <v>1.4166332093209759</v>
      </c>
      <c r="S35" s="10">
        <f t="shared" si="7"/>
        <v>1.3809031996160286</v>
      </c>
      <c r="T35" s="10"/>
      <c r="U35" s="82">
        <v>300</v>
      </c>
      <c r="V35" s="73">
        <v>24.920960000000001</v>
      </c>
      <c r="W35" s="73"/>
      <c r="X35" s="73">
        <v>20.3004793870968</v>
      </c>
      <c r="Y35" s="73">
        <v>19.452261548387099</v>
      </c>
      <c r="Z35" s="73">
        <v>20.196973387096801</v>
      </c>
      <c r="AA35" s="90"/>
      <c r="AB35" s="79"/>
      <c r="AC35" s="79">
        <v>5.8473618387096797</v>
      </c>
      <c r="AD35" s="79">
        <v>6.4664463870967799</v>
      </c>
      <c r="AE35" s="79">
        <v>5.8439329999999998</v>
      </c>
      <c r="AF35" s="79"/>
      <c r="AG35" s="90"/>
      <c r="AH35" s="90">
        <v>49.976521225806501</v>
      </c>
      <c r="AI35" s="90">
        <v>50.033181193548401</v>
      </c>
      <c r="AJ35" s="90">
        <v>50.060249548387098</v>
      </c>
      <c r="AK35" s="90"/>
      <c r="AL35" s="79"/>
      <c r="AM35" s="79">
        <v>4.2872647419354797</v>
      </c>
      <c r="AN35" s="79">
        <v>4.4528793225806496</v>
      </c>
      <c r="AO35" s="79">
        <v>3.8643969999999999</v>
      </c>
      <c r="AP35" s="78"/>
      <c r="AQ35" s="73"/>
      <c r="AR35" s="90">
        <v>31.550425129032298</v>
      </c>
      <c r="AS35" s="90">
        <v>29.690229548387101</v>
      </c>
      <c r="AT35" s="90">
        <v>31.482260967741901</v>
      </c>
      <c r="AU35" s="74"/>
    </row>
    <row r="36" spans="8:47" x14ac:dyDescent="0.25">
      <c r="H36" s="75">
        <f t="shared" si="3"/>
        <v>325</v>
      </c>
      <c r="I36" s="7"/>
      <c r="J36" s="7"/>
      <c r="K36" s="3">
        <f>$V36-X36-AC36+$F$8*AC36+$G$8</f>
        <v>1.9824391632905165</v>
      </c>
      <c r="L36" s="3">
        <f t="shared" ref="L36:M36" si="8">$V36-Y36-AD36+$F$8*AD36+$G$8</f>
        <v>2.6914524180491632</v>
      </c>
      <c r="M36" s="3">
        <f t="shared" si="8"/>
        <v>2.2660771369400363</v>
      </c>
      <c r="N36" s="7"/>
      <c r="O36" s="54">
        <v>1</v>
      </c>
      <c r="P36" s="10"/>
      <c r="Q36" s="10">
        <f>($F$8*$O36*AC36+$G$8+$V36-X36)/(AC36*$O36)</f>
        <v>1.3359732040115895</v>
      </c>
      <c r="R36" s="10">
        <f t="shared" ref="R36:S36" si="9">($F$8*$O36*AD36+$G$8+$V36-Y36)/(AD36*$O36)</f>
        <v>1.4124286790342382</v>
      </c>
      <c r="S36" s="10">
        <f t="shared" si="9"/>
        <v>1.3850224473783175</v>
      </c>
      <c r="T36" s="10"/>
      <c r="U36" s="82">
        <v>325</v>
      </c>
      <c r="V36" s="73">
        <v>27.850171</v>
      </c>
      <c r="W36" s="73"/>
      <c r="X36" s="73">
        <v>23.411126258064499</v>
      </c>
      <c r="Y36" s="73">
        <v>22.431393161290298</v>
      </c>
      <c r="Z36" s="73">
        <v>23.133989483871002</v>
      </c>
      <c r="AA36" s="90"/>
      <c r="AB36" s="79"/>
      <c r="AC36" s="79">
        <v>5.9005871290322602</v>
      </c>
      <c r="AD36" s="79">
        <v>6.5258614516128999</v>
      </c>
      <c r="AE36" s="79">
        <v>5.8855714838709696</v>
      </c>
      <c r="AF36" s="79"/>
      <c r="AG36" s="90"/>
      <c r="AH36" s="90">
        <v>49.726380354838703</v>
      </c>
      <c r="AI36" s="90">
        <v>49.792946451612899</v>
      </c>
      <c r="AJ36" s="90">
        <v>49.824431032258097</v>
      </c>
      <c r="AK36" s="90"/>
      <c r="AL36" s="79"/>
      <c r="AM36" s="79">
        <v>4.3546762580645204</v>
      </c>
      <c r="AN36" s="79">
        <v>4.8017808064516103</v>
      </c>
      <c r="AO36" s="79">
        <v>3.8857570322580601</v>
      </c>
      <c r="AP36" s="78"/>
      <c r="AQ36" s="73"/>
      <c r="AR36" s="90">
        <v>31.751134</v>
      </c>
      <c r="AS36" s="90">
        <v>29.890893870967702</v>
      </c>
      <c r="AT36" s="90">
        <v>31.460822387096801</v>
      </c>
      <c r="AU36" s="74"/>
    </row>
    <row r="37" spans="8:47" x14ac:dyDescent="0.25">
      <c r="H37" s="75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3"/>
    </row>
    <row r="38" spans="8:47" x14ac:dyDescent="0.25">
      <c r="H38" s="75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6"/>
  <sheetViews>
    <sheetView tabSelected="1"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J19" sqref="J19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57" width="5.625" style="1" customWidth="1"/>
    <col min="58" max="16384" width="9.125" style="1"/>
  </cols>
  <sheetData>
    <row r="1" spans="1:59" ht="15" customHeight="1" x14ac:dyDescent="0.25">
      <c r="E1" s="64" t="str">
        <f ca="1">'DC-he-ipb1-29b'!A1</f>
        <v>DC-he-ipb1-29b</v>
      </c>
      <c r="F1" s="65"/>
      <c r="G1" s="66"/>
      <c r="H1" s="40"/>
      <c r="I1" s="11"/>
      <c r="J1" s="157" t="s">
        <v>62</v>
      </c>
      <c r="K1" s="157"/>
      <c r="L1" s="157"/>
      <c r="M1" s="157"/>
      <c r="N1" s="158"/>
      <c r="O1" s="13"/>
      <c r="P1" s="159" t="s">
        <v>63</v>
      </c>
      <c r="Q1" s="159"/>
      <c r="R1" s="159"/>
      <c r="S1" s="159"/>
      <c r="T1" s="160"/>
      <c r="V1" s="153" t="s">
        <v>20</v>
      </c>
      <c r="W1" s="153"/>
      <c r="X1" s="153"/>
      <c r="Y1" s="153"/>
      <c r="Z1" s="153"/>
      <c r="AA1" s="153"/>
      <c r="AB1" s="153" t="s">
        <v>18</v>
      </c>
      <c r="AC1" s="153"/>
      <c r="AD1" s="153"/>
      <c r="AE1" s="153"/>
      <c r="AF1" s="153"/>
      <c r="AG1" s="5"/>
      <c r="AH1" s="153" t="s">
        <v>15</v>
      </c>
      <c r="AI1" s="153"/>
      <c r="AJ1" s="153"/>
      <c r="AK1" s="153"/>
      <c r="AL1" s="153"/>
      <c r="AM1" s="153"/>
      <c r="AN1" s="153" t="s">
        <v>2</v>
      </c>
      <c r="AO1" s="153"/>
      <c r="AP1" s="153"/>
      <c r="AQ1" s="153"/>
      <c r="AR1" s="153"/>
      <c r="AS1" s="153"/>
      <c r="AT1" s="153" t="s">
        <v>3</v>
      </c>
      <c r="AU1" s="153"/>
      <c r="AV1" s="153"/>
      <c r="AW1" s="153"/>
      <c r="AX1" s="153"/>
      <c r="AY1" s="153"/>
      <c r="AZ1" s="126" t="s">
        <v>81</v>
      </c>
      <c r="BA1" s="126"/>
      <c r="BB1" s="126"/>
      <c r="BC1" s="126"/>
      <c r="BD1" s="126"/>
    </row>
    <row r="2" spans="1:59" ht="15" customHeight="1" x14ac:dyDescent="0.25">
      <c r="A2" s="1" t="s">
        <v>61</v>
      </c>
      <c r="B2" s="3" t="s">
        <v>36</v>
      </c>
      <c r="C2" s="3"/>
      <c r="D2" s="3"/>
      <c r="E2" s="67" t="s">
        <v>1</v>
      </c>
      <c r="F2" s="67" t="s">
        <v>23</v>
      </c>
      <c r="G2" s="68" t="s">
        <v>25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C2" s="5">
        <f>AI2</f>
        <v>300</v>
      </c>
      <c r="AD2" s="5">
        <f>AJ2</f>
        <v>150</v>
      </c>
      <c r="AE2" s="5">
        <f>AK2</f>
        <v>100</v>
      </c>
      <c r="AF2" s="5">
        <f>AL2</f>
        <v>150</v>
      </c>
      <c r="AG2" s="5">
        <f>AM2</f>
        <v>300</v>
      </c>
      <c r="AH2" s="5"/>
      <c r="AI2" s="1">
        <f>AU2</f>
        <v>300</v>
      </c>
      <c r="AJ2" s="1">
        <f>AV2</f>
        <v>150</v>
      </c>
      <c r="AK2" s="1">
        <f>AW2</f>
        <v>100</v>
      </c>
      <c r="AL2" s="1">
        <f>AX2</f>
        <v>150</v>
      </c>
      <c r="AM2" s="1">
        <f>AY2</f>
        <v>300</v>
      </c>
      <c r="AO2" s="1">
        <f>W2</f>
        <v>300</v>
      </c>
      <c r="AP2" s="1">
        <f>X2</f>
        <v>150</v>
      </c>
      <c r="AQ2" s="1">
        <f>Y2</f>
        <v>100</v>
      </c>
      <c r="AR2" s="1">
        <f>Z2</f>
        <v>150</v>
      </c>
      <c r="AS2" s="1">
        <f>AA2</f>
        <v>300</v>
      </c>
      <c r="AU2" s="1">
        <f>AO2</f>
        <v>300</v>
      </c>
      <c r="AV2" s="1">
        <f>AP2</f>
        <v>150</v>
      </c>
      <c r="AW2" s="1">
        <f>AQ2</f>
        <v>100</v>
      </c>
      <c r="AX2" s="1">
        <f>AR2</f>
        <v>150</v>
      </c>
      <c r="AY2" s="1">
        <f>AS2</f>
        <v>300</v>
      </c>
      <c r="AZ2" s="126">
        <f>AU2</f>
        <v>300</v>
      </c>
      <c r="BA2" s="126">
        <f t="shared" ref="BA2:BD2" si="0">AV2</f>
        <v>150</v>
      </c>
      <c r="BB2" s="126">
        <f t="shared" si="0"/>
        <v>100</v>
      </c>
      <c r="BC2" s="126">
        <f t="shared" si="0"/>
        <v>150</v>
      </c>
      <c r="BD2" s="126">
        <f t="shared" si="0"/>
        <v>300</v>
      </c>
    </row>
    <row r="3" spans="1:59" ht="15" customHeight="1" x14ac:dyDescent="0.25">
      <c r="A3" s="69">
        <f>'DC-he-ipb1-29b'!B4</f>
        <v>9.3715469999999996</v>
      </c>
      <c r="B3" s="69">
        <f>'DC-he-ipb1-29b'!G5</f>
        <v>2.1114737944793016</v>
      </c>
      <c r="C3" s="69">
        <f>'DC-he-ipb1-29b'!G6</f>
        <v>2.0033852029717694</v>
      </c>
      <c r="D3" s="69">
        <f>'DC-he-ipb1-29b'!G7</f>
        <v>2.0531557390731341</v>
      </c>
      <c r="E3" s="67">
        <f>'DC-he-ipb1-29b'!M4*100</f>
        <v>150</v>
      </c>
      <c r="F3" s="69">
        <f>'DC-he-ipb1-29b'!O4</f>
        <v>0.49163676459044392</v>
      </c>
      <c r="G3" s="70">
        <f>'DC-he-ipb1-29b'!P4</f>
        <v>-1.3749534725519208E-2</v>
      </c>
      <c r="M3" s="7"/>
      <c r="N3" s="7"/>
      <c r="O3" s="154" t="s">
        <v>10</v>
      </c>
      <c r="P3" s="9"/>
      <c r="Q3" s="12"/>
      <c r="R3" s="12"/>
      <c r="S3" s="32"/>
      <c r="T3" s="32"/>
      <c r="U3" s="18" t="s">
        <v>30</v>
      </c>
      <c r="X3" s="146" t="s">
        <v>89</v>
      </c>
      <c r="Y3" s="2" t="s">
        <v>88</v>
      </c>
      <c r="AZ3" s="126"/>
      <c r="BA3" s="126"/>
      <c r="BB3" s="126"/>
      <c r="BC3" s="126"/>
      <c r="BD3" s="126"/>
    </row>
    <row r="4" spans="1:59" x14ac:dyDescent="0.25">
      <c r="A4" s="69">
        <f>'DC-he-ipb1-29b'!B9</f>
        <v>13.970107</v>
      </c>
      <c r="B4" s="69">
        <f>'DC-he-ipb1-29b'!G10</f>
        <v>1.8639306834278173</v>
      </c>
      <c r="C4" s="69">
        <f>'DC-he-ipb1-29b'!G11</f>
        <v>1.9005832470933641</v>
      </c>
      <c r="D4" s="69">
        <f>'DC-he-ipb1-29b'!G12</f>
        <v>1.9130782699446416</v>
      </c>
      <c r="E4" s="67">
        <f>'DC-he-ipb1-29b'!M5*100</f>
        <v>200</v>
      </c>
      <c r="F4" s="69">
        <f>'DC-he-ipb1-29b'!O5</f>
        <v>0.51685078285366837</v>
      </c>
      <c r="G4" s="70">
        <f>'DC-he-ipb1-29b'!P5</f>
        <v>3.9619084191122145E-2</v>
      </c>
      <c r="M4" s="7"/>
      <c r="N4" s="7"/>
      <c r="O4" s="154"/>
      <c r="P4" s="9"/>
      <c r="Q4" s="12"/>
      <c r="R4" s="12"/>
      <c r="S4" s="32"/>
      <c r="T4" s="32"/>
      <c r="U4" s="145" t="s">
        <v>86</v>
      </c>
      <c r="V4" s="2" t="s">
        <v>87</v>
      </c>
      <c r="AZ4" s="126"/>
      <c r="BA4" s="126"/>
      <c r="BB4" s="126"/>
      <c r="BC4" s="126"/>
      <c r="BD4" s="126"/>
    </row>
    <row r="5" spans="1:59" x14ac:dyDescent="0.25">
      <c r="A5" s="69">
        <f>'DC-he-ipb1-29b'!B14</f>
        <v>19.009053000000002</v>
      </c>
      <c r="B5" s="69">
        <f>'DC-he-ipb1-29b'!G15</f>
        <v>1.8461311925833481</v>
      </c>
      <c r="C5" s="69">
        <f>'DC-he-ipb1-29b'!G16</f>
        <v>1.8854633863813515</v>
      </c>
      <c r="D5" s="69">
        <f>'DC-he-ipb1-29b'!G17</f>
        <v>1.8432879028294538</v>
      </c>
      <c r="E5" s="67">
        <f>'DC-he-ipb1-29b'!M6*100</f>
        <v>250</v>
      </c>
      <c r="F5" s="69">
        <f>'DC-he-ipb1-29b'!O6</f>
        <v>0.54381480016859618</v>
      </c>
      <c r="G5" s="70">
        <f>'DC-he-ipb1-29b'!P6</f>
        <v>-2.0752079767311304E-2</v>
      </c>
      <c r="M5" s="7"/>
      <c r="N5" s="7"/>
      <c r="O5" s="154"/>
      <c r="P5" s="9"/>
      <c r="Q5" s="12"/>
      <c r="R5" s="12"/>
      <c r="S5" s="32"/>
      <c r="T5" s="32"/>
      <c r="U5" s="145" t="s">
        <v>19</v>
      </c>
      <c r="V5" s="2" t="s">
        <v>39</v>
      </c>
      <c r="AZ5" s="126"/>
      <c r="BA5" s="126"/>
      <c r="BB5" s="126"/>
      <c r="BC5" s="126"/>
      <c r="BD5" s="126"/>
    </row>
    <row r="6" spans="1:59" x14ac:dyDescent="0.25">
      <c r="B6" s="3"/>
      <c r="C6" s="3"/>
      <c r="D6" s="3"/>
      <c r="E6" s="67">
        <f>'DC-he-ipb1-29b'!M7*100</f>
        <v>275</v>
      </c>
      <c r="F6" s="69">
        <f>'DC-he-ipb1-29b'!O7</f>
        <v>0.55066944396118356</v>
      </c>
      <c r="G6" s="70">
        <f>'DC-he-ipb1-29b'!P7</f>
        <v>-2.0752079767311304E-2</v>
      </c>
      <c r="J6" s="3">
        <f>$V6-W6-AC6+$F$3*AC6+$G$3</f>
        <v>-5.335777519094087E-2</v>
      </c>
      <c r="K6" s="3">
        <f>$V6-X6-AD6+$F$3*AD6+$G$3</f>
        <v>0.10084481896566544</v>
      </c>
      <c r="L6" s="3">
        <f>$V6-Y6-AE6+$F$3*AE6+$G$3</f>
        <v>-7.9412644069223326E-3</v>
      </c>
      <c r="M6" s="3">
        <f>$V6-Z6-AF6+$F$3*AF6+$G$3</f>
        <v>0.13396394853033078</v>
      </c>
      <c r="N6" s="3">
        <f>$V6-AA6-AG6+$F$3*AG6+$G$3</f>
        <v>0.20021631690860531</v>
      </c>
      <c r="O6" s="54">
        <v>1</v>
      </c>
      <c r="P6" s="10">
        <f>($F$3*$O6*AC6+$G$3+$V6-W6)/(AC6*$O6)</f>
        <v>0.98917234132201382</v>
      </c>
      <c r="Q6" s="10">
        <f>($F$3*$O6*AD6+$G$3+$V6-X6)/(AD6*$O6)</f>
        <v>1.0198332174736706</v>
      </c>
      <c r="R6" s="10">
        <f>($F$3*$O6*AE6+$G$3+$V6-Y6)/(AE6*$O6)</f>
        <v>0.99849623466992077</v>
      </c>
      <c r="S6" s="10">
        <f>($F$3*$O6*AF6+$G$3+$V6-Z6)/(AF6*$O6)</f>
        <v>1.0263539597382227</v>
      </c>
      <c r="T6" s="10">
        <f>($F$3*$O6*AG6+$G$3+$V6-AA6)/(AG6*$O6)</f>
        <v>1.0407271996635366</v>
      </c>
      <c r="U6" s="19">
        <v>150</v>
      </c>
      <c r="V6" s="23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4"/>
      <c r="AC6" s="4">
        <v>4.9279144067796601</v>
      </c>
      <c r="AD6" s="4">
        <v>5.0846424237288099</v>
      </c>
      <c r="AE6" s="4">
        <v>5.2809200000000001</v>
      </c>
      <c r="AF6" s="4">
        <v>5.0832569322033896</v>
      </c>
      <c r="AG6" s="4">
        <v>4.91603445762712</v>
      </c>
      <c r="AH6">
        <v>0.317701576271186</v>
      </c>
      <c r="AI6" s="4">
        <v>50.091069559322001</v>
      </c>
      <c r="AJ6" s="4">
        <v>50.109375932203399</v>
      </c>
      <c r="AK6" s="4">
        <v>50.162098864406801</v>
      </c>
      <c r="AL6" s="4">
        <v>50.178992254237301</v>
      </c>
      <c r="AM6" s="4">
        <v>50.199045271186399</v>
      </c>
      <c r="AN6" s="4">
        <v>0.21305281355932201</v>
      </c>
      <c r="AO6" s="4">
        <v>3.3313502033898299</v>
      </c>
      <c r="AP6" s="4">
        <v>3.5528937627118702</v>
      </c>
      <c r="AQ6" s="4">
        <v>3.9016504406779702</v>
      </c>
      <c r="AR6" s="4">
        <v>3.0819517457627099</v>
      </c>
      <c r="AS6" s="4">
        <v>2.7368170338983102</v>
      </c>
      <c r="AT6">
        <v>-0.67069742372881302</v>
      </c>
      <c r="AU6" s="4">
        <v>31.933257135593198</v>
      </c>
      <c r="AV6" s="4">
        <v>29.9499725254237</v>
      </c>
      <c r="AW6" s="4">
        <v>29.219427898305099</v>
      </c>
      <c r="AX6" s="4">
        <v>30.121592711864398</v>
      </c>
      <c r="AY6" s="4">
        <v>32.180920152542399</v>
      </c>
      <c r="AZ6" s="127">
        <f>AC6+AO6+AU6</f>
        <v>40.19252174576269</v>
      </c>
      <c r="BA6" s="127">
        <f>AD6+AP6+AV6</f>
        <v>38.58750871186438</v>
      </c>
      <c r="BB6" s="127">
        <f>AE6+AQ6+AW6</f>
        <v>38.40199833898307</v>
      </c>
      <c r="BC6" s="127">
        <f>AF6+AR6+AX6</f>
        <v>38.286801389830501</v>
      </c>
      <c r="BD6" s="127">
        <f>AG6+AS6+AY6</f>
        <v>39.833771644067831</v>
      </c>
      <c r="BE6" s="3"/>
    </row>
    <row r="7" spans="1:59" x14ac:dyDescent="0.25">
      <c r="A7" s="69">
        <f>'DC-he-ipb1-29b'!B19</f>
        <v>24.762968000000001</v>
      </c>
      <c r="B7" s="69">
        <f>'DC-he-ipb1-29b'!G20</f>
        <v>1.6827648313434687</v>
      </c>
      <c r="C7" s="69">
        <f>'DC-he-ipb1-29b'!G21</f>
        <v>1.7058396440161359</v>
      </c>
      <c r="D7" s="69">
        <f>'DC-he-ipb1-29b'!G22</f>
        <v>1.7571579306117646</v>
      </c>
      <c r="E7" s="67">
        <f>'DC-he-ipb1-29b'!M8*100</f>
        <v>300</v>
      </c>
      <c r="F7" s="69">
        <f>'DC-he-ipb1-29b'!O8</f>
        <v>0.55575524747672289</v>
      </c>
      <c r="G7" s="70">
        <f>'DC-he-ipb1-29b'!P8</f>
        <v>9.8122734486107532E-2</v>
      </c>
      <c r="J7" s="3">
        <f>$V7-W7-AC7+$F$4*AC7+$G$4</f>
        <v>0.39551668324842337</v>
      </c>
      <c r="K7" s="3">
        <f>$V7-X7-AD7+$F$4*AD7+$G$4</f>
        <v>0.49979955802737575</v>
      </c>
      <c r="L7" s="3">
        <f>$V7-Y7-AE7+$F$4*AE7+$G$4</f>
        <v>0.47782351586641303</v>
      </c>
      <c r="M7" s="3">
        <f>$V7-Z7-AF7+$F$4*AF7+$G$4</f>
        <v>0.59770934021485411</v>
      </c>
      <c r="N7" s="3">
        <f>$V7-AA7-AG7+$F$4*AG7+$G$4</f>
        <v>0.69179686497884596</v>
      </c>
      <c r="O7" s="54">
        <v>1</v>
      </c>
      <c r="P7" s="10">
        <f>($F$4*$O7*AC7+$G$4+$V7-W7)/(AC7*$O7)</f>
        <v>1.0754300143599054</v>
      </c>
      <c r="Q7" s="10">
        <f>($F$4*$O7*AD7+$G$4+$V7-X7)/(AD7*$O7)</f>
        <v>1.0919623646604635</v>
      </c>
      <c r="R7" s="10">
        <f>($F$4*$O7*AE7+$G$4+$V7-Y7)/(AE7*$O7)</f>
        <v>1.0846769223902342</v>
      </c>
      <c r="S7" s="10">
        <f>($F$4*$O7*AF7+$G$4+$V7-Z7)/(AF7*$O7)</f>
        <v>1.1101961590618181</v>
      </c>
      <c r="T7" s="10">
        <f>($F$4*$O7*AG7+$G$4+$V7-AA7)/(AG7*$O7)</f>
        <v>1.1318496432451937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4"/>
      <c r="AC7" s="4">
        <v>5.2434920847457596</v>
      </c>
      <c r="AD7" s="4">
        <v>5.4348271694915304</v>
      </c>
      <c r="AE7" s="4">
        <v>5.6429013050847496</v>
      </c>
      <c r="AF7" s="4">
        <v>5.4240487627118696</v>
      </c>
      <c r="AG7" s="4">
        <v>5.2468618644067799</v>
      </c>
      <c r="AH7">
        <v>0.295648491525424</v>
      </c>
      <c r="AI7" s="4">
        <v>49.936600491525397</v>
      </c>
      <c r="AJ7" s="4">
        <v>49.967348796610203</v>
      </c>
      <c r="AK7" s="4">
        <v>50.010345305084698</v>
      </c>
      <c r="AL7" s="4">
        <v>50.037294457627098</v>
      </c>
      <c r="AM7" s="4">
        <v>50.062466457627103</v>
      </c>
      <c r="AN7" s="4">
        <v>-0.89080444067796605</v>
      </c>
      <c r="AO7" s="4">
        <v>2.1236081525423698</v>
      </c>
      <c r="AP7" s="4">
        <v>2.3858629152542399</v>
      </c>
      <c r="AQ7" s="4">
        <v>2.7369977796610199</v>
      </c>
      <c r="AR7" s="4">
        <v>2.2131754237288099</v>
      </c>
      <c r="AS7" s="4">
        <v>1.70425340677966</v>
      </c>
      <c r="AT7">
        <v>-1.2755271525423699</v>
      </c>
      <c r="AU7" s="4">
        <v>31.107102355932199</v>
      </c>
      <c r="AV7" s="4">
        <v>29.180987949152598</v>
      </c>
      <c r="AW7" s="4">
        <v>28.109169864406802</v>
      </c>
      <c r="AX7" s="4">
        <v>28.8585366271186</v>
      </c>
      <c r="AY7" s="4">
        <v>31.1331992033898</v>
      </c>
      <c r="AZ7" s="127">
        <f t="shared" ref="AZ7:AZ11" si="1">AC7+AO7+AU7</f>
        <v>38.474202593220326</v>
      </c>
      <c r="BA7" s="127">
        <f t="shared" ref="BA7:BD11" si="2">AD7+AP7+AV7</f>
        <v>37.001678033898372</v>
      </c>
      <c r="BB7" s="127">
        <f t="shared" si="2"/>
        <v>36.489068949152568</v>
      </c>
      <c r="BC7" s="127">
        <f t="shared" si="2"/>
        <v>36.495760813559279</v>
      </c>
      <c r="BD7" s="127">
        <f t="shared" si="2"/>
        <v>38.084314474576239</v>
      </c>
      <c r="BE7" s="3"/>
    </row>
    <row r="8" spans="1:59" x14ac:dyDescent="0.25">
      <c r="B8" s="52"/>
      <c r="C8" s="52"/>
      <c r="D8" s="52"/>
      <c r="E8" s="67">
        <f>'DC-he-ipb1-29b'!M9*100</f>
        <v>325</v>
      </c>
      <c r="F8" s="69">
        <f>'DC-he-ipb1-29b'!O9</f>
        <v>0.56703828665435096</v>
      </c>
      <c r="G8" s="70">
        <f>'DC-he-ipb1-29b'!P9</f>
        <v>9.8122734486107532E-2</v>
      </c>
      <c r="J8" s="3">
        <f>$V8-W8-AC8+$F$5*AC8+$G$5</f>
        <v>1.1041907137221325</v>
      </c>
      <c r="K8" s="3">
        <f>$V8-X8-AD8+$F$5*AD8+$G$5</f>
        <v>1.1765253603726236</v>
      </c>
      <c r="L8" s="3">
        <f>$V8-Y8-AE8+$F$5*AE8+$G$5</f>
        <v>1.1557044393146776</v>
      </c>
      <c r="M8" s="3">
        <f>$V8-Z8-AF8+$F$5*AF8+$G$5</f>
        <v>1.2299689809537617</v>
      </c>
      <c r="N8" s="3">
        <f>$V8-AA8-AG8+$F$5*AG8+$G$5</f>
        <v>1.1804473726216282</v>
      </c>
      <c r="O8" s="54">
        <v>1</v>
      </c>
      <c r="P8" s="10">
        <f>($F$5*$O8*AC8+$G$5+$V8-W8)/(AC8*$O8)</f>
        <v>1.2090905966615915</v>
      </c>
      <c r="Q8" s="10">
        <f>($F$5*$O8*AD8+$G$5+$V8-X8)/(AD8*$O8)</f>
        <v>1.2003342453960086</v>
      </c>
      <c r="R8" s="10">
        <f>($F$5*$O8*AE8+$G$5+$V8-Y8)/(AE8*$O8)</f>
        <v>1.1893950183103468</v>
      </c>
      <c r="S8" s="10">
        <f>($F$5*$O8*AF8+$G$5+$V8-Z8)/(AF8*$O8)</f>
        <v>1.2098751300741568</v>
      </c>
      <c r="T8" s="10">
        <f>($F$5*$O8*AG8+$G$5+$V8-AA8)/(AG8*$O8)</f>
        <v>1.2099177929460052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4"/>
      <c r="AC8" s="4">
        <v>5.2809200000000001</v>
      </c>
      <c r="AD8" s="4">
        <v>5.8728119999999997</v>
      </c>
      <c r="AE8" s="4">
        <v>6.1020846779660998</v>
      </c>
      <c r="AF8" s="4">
        <v>5.8604798983050799</v>
      </c>
      <c r="AG8" s="4">
        <v>5.6233793050847396</v>
      </c>
      <c r="AH8">
        <v>0.21950340677966099</v>
      </c>
      <c r="AI8" s="4">
        <v>49.771409762711897</v>
      </c>
      <c r="AJ8" s="4">
        <v>49.807763118644097</v>
      </c>
      <c r="AK8" s="4">
        <v>49.859882813559302</v>
      </c>
      <c r="AL8" s="4">
        <v>49.890036525423703</v>
      </c>
      <c r="AM8" s="4">
        <v>49.922330355932203</v>
      </c>
      <c r="AN8" s="4">
        <v>-1.87138049152542</v>
      </c>
      <c r="AO8" s="4">
        <v>1.3030735084745799</v>
      </c>
      <c r="AP8" s="4">
        <v>1.53401622033898</v>
      </c>
      <c r="AQ8" s="4">
        <v>2.43432305084746</v>
      </c>
      <c r="AR8" s="4">
        <v>2.0075934406779701</v>
      </c>
      <c r="AS8" s="4">
        <v>2.0708070169491499</v>
      </c>
      <c r="AT8">
        <v>-1.70027028813559</v>
      </c>
      <c r="AU8" s="4">
        <v>30.633314559321999</v>
      </c>
      <c r="AV8" s="4">
        <v>28.643454135593199</v>
      </c>
      <c r="AW8" s="4">
        <v>27.593451694915299</v>
      </c>
      <c r="AX8" s="4">
        <v>28.439233559321998</v>
      </c>
      <c r="AY8" s="4">
        <v>30.7963408983051</v>
      </c>
      <c r="AZ8" s="127">
        <f t="shared" si="1"/>
        <v>37.21730806779658</v>
      </c>
      <c r="BA8" s="127">
        <f t="shared" si="2"/>
        <v>36.050282355932183</v>
      </c>
      <c r="BB8" s="127">
        <f t="shared" si="2"/>
        <v>36.12985942372886</v>
      </c>
      <c r="BC8" s="127">
        <f t="shared" si="2"/>
        <v>36.30730689830505</v>
      </c>
      <c r="BD8" s="127">
        <f t="shared" si="2"/>
        <v>38.49052722033899</v>
      </c>
      <c r="BE8" s="3"/>
    </row>
    <row r="9" spans="1:59" ht="15.75" x14ac:dyDescent="0.25">
      <c r="A9" s="69">
        <f>'DC-he-ipb1-29b'!B24</f>
        <v>31.051947999999999</v>
      </c>
      <c r="B9" s="69">
        <f>'DC-he-ipb1-29b'!G25</f>
        <v>1.68</v>
      </c>
      <c r="C9" s="69">
        <f>'DC-he-ipb1-29b'!G26</f>
        <v>1.6654027875656738</v>
      </c>
      <c r="D9" s="69">
        <f>'DC-he-ipb1-29b'!G27</f>
        <v>1.710376847098263</v>
      </c>
      <c r="E9" s="67">
        <f>'DC-he-ipb1-29b'!M10*100</f>
        <v>350</v>
      </c>
      <c r="F9" s="69">
        <f>'DC-he-ipb1-29b'!O10</f>
        <v>0.57418539473575259</v>
      </c>
      <c r="G9" s="70">
        <f>'DC-he-ipb1-29b'!P10</f>
        <v>0</v>
      </c>
      <c r="H9" s="6"/>
      <c r="J9" s="3">
        <f>$V9-W9-AC9+$F$7*AC9+$G$7</f>
        <v>1.9501212115424806</v>
      </c>
      <c r="K9" s="3">
        <f>$V9-X9-AD9+$F$7*AD9+$G$7</f>
        <v>1.8910822576874984</v>
      </c>
      <c r="L9" s="3">
        <f>$V9-Y9-AE9+$F$7*AE9+$G$7</f>
        <v>2.222040334594082</v>
      </c>
      <c r="M9" s="3">
        <f>$V9-Z9-AF9+$F$7*AF9+$G$7</f>
        <v>2.0474913590392219</v>
      </c>
      <c r="N9" s="3">
        <f>$V9-AA9-AG9+$F$7*AG9+$G$7</f>
        <v>1.9282264723673577</v>
      </c>
      <c r="O9" s="54">
        <v>1</v>
      </c>
      <c r="P9" s="10">
        <f>($F$7*$O9*AC9+$G$7+$V9-W9)/(AC9*$O9)</f>
        <v>1.3836361682188631</v>
      </c>
      <c r="Q9" s="10">
        <f>($F$7*$O9*AD9+$G$7+$V9-X9)/(AD9*$O9)</f>
        <v>1.3008128160511587</v>
      </c>
      <c r="R9" s="10">
        <f>($F$7*$O9*AE9+$G$7+$V9-Y9)/(AE9*$O9)</f>
        <v>1.349386690461593</v>
      </c>
      <c r="S9" s="10">
        <f>($F$7*$O9*AF9+$G$7+$V9-Z9)/(AF9*$O9)</f>
        <v>1.3353564428203106</v>
      </c>
      <c r="T9" s="10">
        <f>($F$7*$O9*AG9+$G$7+$V9-AA9)/(AG9*$O9)</f>
        <v>1.3383288529266957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4"/>
      <c r="AC9" s="4">
        <v>5.0832569322033896</v>
      </c>
      <c r="AD9" s="4">
        <v>6.2865747627118598</v>
      </c>
      <c r="AE9" s="4">
        <v>6.3598310847457604</v>
      </c>
      <c r="AF9" s="4">
        <v>6.1054182881355903</v>
      </c>
      <c r="AG9" s="4">
        <v>5.6992670169491504</v>
      </c>
      <c r="AH9">
        <v>0.33903696610169498</v>
      </c>
      <c r="AI9" s="4">
        <v>49.5830051694915</v>
      </c>
      <c r="AJ9" s="4">
        <v>49.604878389830503</v>
      </c>
      <c r="AK9" s="4">
        <v>49.680808542372901</v>
      </c>
      <c r="AL9" s="4">
        <v>49.719239101694903</v>
      </c>
      <c r="AM9" s="4">
        <v>49.749586983050897</v>
      </c>
      <c r="AN9" s="4">
        <v>0.33039774576271203</v>
      </c>
      <c r="AO9" s="4">
        <v>3.6842389491525398</v>
      </c>
      <c r="AP9" s="4">
        <v>4.2526860847457604</v>
      </c>
      <c r="AQ9" s="4">
        <v>5.4058521694915296</v>
      </c>
      <c r="AR9" s="4">
        <v>4.7418853559322001</v>
      </c>
      <c r="AS9" s="4">
        <v>4.5002692372881397</v>
      </c>
      <c r="AT9">
        <v>-0.58345208474576205</v>
      </c>
      <c r="AU9" s="4">
        <v>31.141288796610201</v>
      </c>
      <c r="AV9" s="4">
        <v>29.383977406779699</v>
      </c>
      <c r="AW9" s="4">
        <v>27.774326389830499</v>
      </c>
      <c r="AX9" s="4">
        <v>28.818294983050802</v>
      </c>
      <c r="AY9" s="4">
        <v>31.598712847457598</v>
      </c>
      <c r="AZ9" s="127">
        <f t="shared" si="1"/>
        <v>39.908784677966132</v>
      </c>
      <c r="BA9" s="127">
        <f t="shared" si="2"/>
        <v>39.923238254237319</v>
      </c>
      <c r="BB9" s="127">
        <f t="shared" si="2"/>
        <v>39.540009644067787</v>
      </c>
      <c r="BC9" s="127">
        <f t="shared" si="2"/>
        <v>39.665598627118591</v>
      </c>
      <c r="BD9" s="127">
        <f t="shared" si="2"/>
        <v>41.798249101694893</v>
      </c>
      <c r="BE9" s="3"/>
    </row>
    <row r="10" spans="1:59" x14ac:dyDescent="0.25">
      <c r="A10" s="34"/>
      <c r="B10" s="3"/>
      <c r="C10" s="3"/>
      <c r="D10" s="3"/>
      <c r="E10" s="67">
        <f>'DC-he-ipb1-29b'!M11*100</f>
        <v>375</v>
      </c>
      <c r="F10" s="69">
        <f>'DC-he-ipb1-29b'!O11</f>
        <v>0.5792096730333085</v>
      </c>
      <c r="G10" s="70">
        <f>'DC-he-ipb1-29b'!P11</f>
        <v>0</v>
      </c>
      <c r="J10" s="3">
        <f>$V10-W10-AC10+$F$9*AC10+$G$9</f>
        <v>2.1862762533837672</v>
      </c>
      <c r="K10" s="3">
        <f>$V10-X10-AD10+$F$9*AD10+$G$9</f>
        <v>1.7734757651865656</v>
      </c>
      <c r="L10" s="3">
        <f>$V10-Y10-AE10+$F$9*AE10+$G$9</f>
        <v>1.7811998860819487</v>
      </c>
      <c r="M10" s="3">
        <f>$V10-Z10-AF10+$F$9*AF10+$G$9</f>
        <v>1.85796208912656</v>
      </c>
      <c r="N10" s="3">
        <f>$V10-AA10-AG10+$F$9*AG10+$G$9</f>
        <v>2.0675386545608103</v>
      </c>
      <c r="O10" s="54">
        <v>1</v>
      </c>
      <c r="P10" s="10">
        <f>($F$9*$O10*AC10+$G$9+$V10-W10)/(AC10*$O10)</f>
        <v>1.4447235413478046</v>
      </c>
      <c r="Q10" s="10">
        <f>($F$9*$O10*AD10+$G$9+$V10-X10)/(AD10*$O10)</f>
        <v>1.2861871736216273</v>
      </c>
      <c r="R10" s="10">
        <f>($F$9*$O10*AE10+$G$9+$V10-Y10)/(AE10*$O10)</f>
        <v>1.2803676505865125</v>
      </c>
      <c r="S10" s="10">
        <f>($F$9*$O10*AF10+$G$9+$V10-Z10)/(AF10*$O10)</f>
        <v>1.3004355081598515</v>
      </c>
      <c r="T10" s="10">
        <f>($F$9*$O10*AG10+$G$9+$V10-AA10)/(AG10*$O10)</f>
        <v>1.3488312005318177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4"/>
      <c r="AC10" s="4">
        <v>4.91603445762712</v>
      </c>
      <c r="AD10" s="4">
        <v>6.1969086271186402</v>
      </c>
      <c r="AE10" s="4">
        <v>6.3530863220338896</v>
      </c>
      <c r="AF10" s="4">
        <v>6.1842293559322004</v>
      </c>
      <c r="AG10" s="4">
        <v>5.9270462372881303</v>
      </c>
      <c r="AH10">
        <v>0.35817754237288102</v>
      </c>
      <c r="AI10" s="4">
        <v>50.3847952033898</v>
      </c>
      <c r="AJ10" s="4">
        <v>49.943130271186398</v>
      </c>
      <c r="AK10" s="4">
        <v>49.413891372881402</v>
      </c>
      <c r="AL10" s="4">
        <v>49.528390864406802</v>
      </c>
      <c r="AM10" s="4">
        <v>49.5392849152542</v>
      </c>
      <c r="AN10" s="4">
        <v>0.95444805084745798</v>
      </c>
      <c r="AO10" s="4">
        <v>3.8949563389830502</v>
      </c>
      <c r="AP10" s="4">
        <v>4.1586735423728802</v>
      </c>
      <c r="AQ10" s="4">
        <v>4.5757946440678001</v>
      </c>
      <c r="AR10" s="4">
        <v>3.8396903728813601</v>
      </c>
      <c r="AS10" s="4">
        <v>3.4298027118644101</v>
      </c>
      <c r="AT10">
        <v>-0.43464466101694899</v>
      </c>
      <c r="AU10" s="4">
        <v>31.059163474576302</v>
      </c>
      <c r="AV10" s="4">
        <v>29.094302033898298</v>
      </c>
      <c r="AW10" s="4">
        <v>27.943222983050799</v>
      </c>
      <c r="AX10" s="4">
        <v>28.902802593220301</v>
      </c>
      <c r="AY10" s="4">
        <v>30.6984033559322</v>
      </c>
      <c r="AZ10" s="127">
        <f t="shared" si="1"/>
        <v>39.870154271186472</v>
      </c>
      <c r="BA10" s="127">
        <f t="shared" si="2"/>
        <v>39.449884203389814</v>
      </c>
      <c r="BB10" s="127">
        <f t="shared" si="2"/>
        <v>38.872103949152489</v>
      </c>
      <c r="BC10" s="127">
        <f t="shared" si="2"/>
        <v>38.926722322033861</v>
      </c>
      <c r="BD10" s="127">
        <f t="shared" si="2"/>
        <v>40.055252305084743</v>
      </c>
      <c r="BE10" s="3"/>
    </row>
    <row r="11" spans="1:59" x14ac:dyDescent="0.25">
      <c r="A11" s="69">
        <f>'DC-he-ipb1-29b'!B29</f>
        <v>38.091712000000001</v>
      </c>
      <c r="B11" s="69">
        <f>'DC-he-ipb1-29b'!G30</f>
        <v>1.5994456276796138</v>
      </c>
      <c r="C11" s="69">
        <f>'DC-he-ipb1-29b'!G31</f>
        <v>1.616393560227499</v>
      </c>
      <c r="D11" s="69">
        <f>'DC-he-ipb1-29b'!G32</f>
        <v>1.6567552036976969</v>
      </c>
      <c r="E11" s="67">
        <f>'DC-he-ipb1-29b'!M12*100</f>
        <v>400</v>
      </c>
      <c r="F11" s="69">
        <f>'DC-he-ipb1-29b'!O12</f>
        <v>0.59043911356022083</v>
      </c>
      <c r="G11" s="70">
        <f>'DC-he-ipb1-29b'!P12</f>
        <v>0.15376608084083587</v>
      </c>
      <c r="J11" s="3">
        <f>$V11-W11-AC11+$F$11*AC11+$G$11</f>
        <v>2.1386741359267214</v>
      </c>
      <c r="K11" s="3">
        <f>$V11-X11-AD11+$F$11*AD11+$G$11</f>
        <v>2.0160435841837661</v>
      </c>
      <c r="L11" s="3">
        <f>$V11-Y11-AE11+$F$11*AE11+$G$11</f>
        <v>2.2143112244924215</v>
      </c>
      <c r="M11" s="3">
        <f>$V11-Z11-AF11+$F$11*AF11+$G$11</f>
        <v>2.050203592636767</v>
      </c>
      <c r="N11" s="3">
        <f>$V11-AA11-AG11+$F$11*AG11+$G$11</f>
        <v>2.4199408815298251</v>
      </c>
      <c r="O11" s="54">
        <v>1</v>
      </c>
      <c r="P11" s="10">
        <f>($F$11*$O11*AC11+$G$11+$V11-W11)/(AC11*$O11)</f>
        <v>1.3474218216616753</v>
      </c>
      <c r="Q11" s="10">
        <f>($F$11*$O11*AD11+$G$11+$V11-X11)/(AD11*$O11)</f>
        <v>1.3192010329853607</v>
      </c>
      <c r="R11" s="10">
        <f>($F$11*$O11*AE11+$G$11+$V11-Y11)/(AE11*$O11)</f>
        <v>1.3466632863482619</v>
      </c>
      <c r="S11" s="10">
        <f>($F$11*$O11*AF11+$G$11+$V11-Z11)/(AF11*$O11)</f>
        <v>1.3247202582326287</v>
      </c>
      <c r="T11" s="10">
        <f>($F$11*$O11*AG11+$G$11+$V11-AA11)/(AG11*$O11)</f>
        <v>1.393996446887183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4"/>
      <c r="AC11" s="4">
        <v>6.1558428474576203</v>
      </c>
      <c r="AD11" s="4">
        <v>6.3159055762711898</v>
      </c>
      <c r="AE11" s="4">
        <v>6.3874985084745797</v>
      </c>
      <c r="AF11" s="4">
        <v>6.3137532711864397</v>
      </c>
      <c r="AG11" s="4">
        <v>6.1420373220339002</v>
      </c>
      <c r="AH11">
        <v>0.315761610169492</v>
      </c>
      <c r="AI11" s="4">
        <v>50.341674966101699</v>
      </c>
      <c r="AJ11" s="4">
        <v>50.361077288135597</v>
      </c>
      <c r="AK11" s="4">
        <v>50.3942565254237</v>
      </c>
      <c r="AL11" s="4">
        <v>50.407417949152503</v>
      </c>
      <c r="AM11" s="4">
        <v>50.405146220338999</v>
      </c>
      <c r="AN11" s="4">
        <v>-0.10647093220339</v>
      </c>
      <c r="AO11" s="4">
        <v>2.7146111355932199</v>
      </c>
      <c r="AP11" s="4">
        <v>3.1635128305084801</v>
      </c>
      <c r="AQ11" s="4">
        <v>3.4110736949152498</v>
      </c>
      <c r="AR11" s="4">
        <v>2.6987267118644098</v>
      </c>
      <c r="AS11" s="4">
        <v>2.1598449830508502</v>
      </c>
      <c r="AT11">
        <v>-0.872771677966102</v>
      </c>
      <c r="AU11" s="4">
        <v>30.1586450847458</v>
      </c>
      <c r="AV11" s="4">
        <v>28.339154915254198</v>
      </c>
      <c r="AW11" s="4">
        <v>27.298213610169501</v>
      </c>
      <c r="AX11" s="4">
        <v>27.9970778474576</v>
      </c>
      <c r="AY11" s="4">
        <v>29.718980389830499</v>
      </c>
      <c r="AZ11" s="127">
        <f t="shared" si="1"/>
        <v>39.029099067796636</v>
      </c>
      <c r="BA11" s="127">
        <f t="shared" si="2"/>
        <v>37.81857332203387</v>
      </c>
      <c r="BB11" s="127">
        <f t="shared" si="2"/>
        <v>37.096785813559329</v>
      </c>
      <c r="BC11" s="127">
        <f t="shared" si="2"/>
        <v>37.009557830508449</v>
      </c>
      <c r="BD11" s="127">
        <f t="shared" si="2"/>
        <v>38.020862694915252</v>
      </c>
      <c r="BE11" s="3"/>
    </row>
    <row r="12" spans="1:59" x14ac:dyDescent="0.25">
      <c r="A12" s="69">
        <f>'DC-he-ipb1-29b'!B34</f>
        <v>45.879040000000003</v>
      </c>
      <c r="B12" s="69">
        <f>'DC-he-ipb1-29b'!G35</f>
        <v>1.6371933888057235</v>
      </c>
      <c r="C12" s="69">
        <f>'DC-he-ipb1-29b'!G36</f>
        <v>1.6009473603916404</v>
      </c>
      <c r="D12" s="69">
        <f>'DC-he-ipb1-29b'!G37</f>
        <v>1.6781710091920576</v>
      </c>
      <c r="E12" s="67">
        <f>'DC-he-ipb1-29b'!M13*100</f>
        <v>450</v>
      </c>
      <c r="F12" s="69">
        <f>'DC-he-ipb1-29b'!O13</f>
        <v>0.58536410306123443</v>
      </c>
      <c r="G12" s="70">
        <f>'DC-he-ipb1-29b'!P13</f>
        <v>0</v>
      </c>
      <c r="H12" s="24"/>
      <c r="I12" s="7"/>
      <c r="J12" s="7"/>
      <c r="K12" s="7"/>
      <c r="L12" s="7"/>
      <c r="M12" s="7"/>
      <c r="N12" s="7"/>
      <c r="O12" s="14"/>
      <c r="P12" s="9"/>
      <c r="Q12" s="24"/>
      <c r="R12" s="24"/>
      <c r="S12" s="24"/>
      <c r="T12" s="9"/>
      <c r="U12" s="18"/>
      <c r="W12" s="3"/>
      <c r="X12" s="24"/>
      <c r="Y12" s="24"/>
      <c r="Z12" s="24"/>
      <c r="AA12" s="3"/>
      <c r="AB12" s="3"/>
      <c r="AC12" s="24"/>
      <c r="AD12" s="24"/>
      <c r="AE12" s="24"/>
      <c r="AF12" s="24"/>
      <c r="AG12" s="24"/>
      <c r="AH12" s="132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24"/>
      <c r="BA12" s="24"/>
      <c r="BB12" s="24"/>
      <c r="BC12" s="24"/>
      <c r="BD12" s="24"/>
      <c r="BE12" s="24"/>
      <c r="BF12" s="24"/>
      <c r="BG12" s="24"/>
    </row>
    <row r="13" spans="1:59" x14ac:dyDescent="0.25">
      <c r="A13" s="69">
        <f>'DC-he-ipb1-29b'!B39</f>
        <v>54.623745</v>
      </c>
      <c r="B13" s="69">
        <f>'DC-he-ipb1-29b'!G40</f>
        <v>1.7475446773624235</v>
      </c>
      <c r="C13" s="69">
        <f>'DC-he-ipb1-29b'!G41</f>
        <v>1.6985392716593526</v>
      </c>
      <c r="D13" s="69">
        <f>'DC-he-ipb1-29b'!G42</f>
        <v>1.7044923256651823</v>
      </c>
      <c r="E13" s="67">
        <f>'DC-he-ipb1-29b'!M14*100</f>
        <v>500</v>
      </c>
      <c r="F13" s="69">
        <f>'DC-he-ipb1-29b'!O14</f>
        <v>0.59434790825157446</v>
      </c>
      <c r="G13" s="70">
        <f>'DC-he-ipb1-29b'!P14</f>
        <v>0</v>
      </c>
      <c r="H13" s="24"/>
      <c r="I13" s="7"/>
      <c r="J13" s="7"/>
      <c r="K13" s="7"/>
      <c r="L13" s="7"/>
      <c r="M13" s="7"/>
      <c r="N13" s="7"/>
      <c r="O13" s="14"/>
      <c r="P13" s="9"/>
      <c r="Q13" s="24"/>
      <c r="R13" s="24"/>
      <c r="S13" s="24"/>
      <c r="T13" s="9"/>
      <c r="U13" s="18"/>
      <c r="W13" s="24" t="s">
        <v>35</v>
      </c>
      <c r="X13" s="124"/>
      <c r="Y13" s="124"/>
      <c r="Z13" s="50"/>
      <c r="AA13" s="3"/>
      <c r="AB13" s="3"/>
      <c r="AC13" s="49" t="s">
        <v>92</v>
      </c>
      <c r="AD13" s="124"/>
      <c r="AE13" s="124"/>
      <c r="AF13" s="124"/>
      <c r="AG13" s="124"/>
      <c r="AH13" s="132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7">
        <f>AVERAGE(AZ6:BD11)</f>
        <v>38.434259558192075</v>
      </c>
      <c r="BA13" s="24"/>
      <c r="BB13" s="24"/>
      <c r="BC13" s="24"/>
      <c r="BD13" s="24"/>
      <c r="BE13" s="24"/>
      <c r="BF13" s="24"/>
      <c r="BG13" s="24"/>
    </row>
    <row r="14" spans="1:59" x14ac:dyDescent="0.25">
      <c r="B14" s="50"/>
      <c r="C14" s="3"/>
      <c r="D14" s="3"/>
      <c r="E14" s="67">
        <f>'DC-he-ipb1-29b'!M15*100</f>
        <v>550</v>
      </c>
      <c r="F14" s="69">
        <f>'DC-he-ipb1-29b'!O15</f>
        <v>0.58875455688525746</v>
      </c>
      <c r="G14" s="70">
        <f>'DC-he-ipb1-29b'!P15</f>
        <v>0</v>
      </c>
      <c r="U14" s="18"/>
      <c r="V14" s="2"/>
      <c r="W14" s="3">
        <f>$V6-W6</f>
        <v>2.4655622711864495</v>
      </c>
      <c r="X14" s="3">
        <f t="shared" ref="X14:AA14" si="3">$V6-X6</f>
        <v>2.6994396271186494</v>
      </c>
      <c r="Y14" s="3">
        <f t="shared" si="3"/>
        <v>2.6904338474576299</v>
      </c>
      <c r="Z14" s="3">
        <f t="shared" si="3"/>
        <v>2.7318544237288194</v>
      </c>
      <c r="AA14" s="3">
        <f t="shared" si="3"/>
        <v>2.7130970338983094</v>
      </c>
      <c r="AC14" s="103">
        <f>AC6/($V6-W6)</f>
        <v>1.9986980107415036</v>
      </c>
      <c r="AD14" s="103">
        <f t="shared" ref="AD14:AG19" si="4">AD6/($V6-X6)</f>
        <v>1.883591828707093</v>
      </c>
      <c r="AE14" s="103">
        <f t="shared" si="4"/>
        <v>1.9628507145753809</v>
      </c>
      <c r="AF14" s="103">
        <f t="shared" si="4"/>
        <v>1.860734923519477</v>
      </c>
      <c r="AG14" s="103">
        <f t="shared" si="4"/>
        <v>1.8119641119372436</v>
      </c>
      <c r="AJ14" s="23"/>
      <c r="AK14" s="23"/>
      <c r="AL14" s="23"/>
      <c r="AP14" s="23"/>
      <c r="AQ14" s="23"/>
      <c r="AR14" s="23"/>
      <c r="AV14" s="23"/>
      <c r="AW14" s="23"/>
      <c r="AX14" s="23"/>
    </row>
    <row r="15" spans="1:59" s="24" customFormat="1" x14ac:dyDescent="0.25">
      <c r="A15" s="76"/>
      <c r="B15" s="50"/>
      <c r="C15" s="3"/>
      <c r="D15" s="3"/>
      <c r="E15" s="67">
        <f>'DC-he-ipb1-29b'!M16*100</f>
        <v>600</v>
      </c>
      <c r="F15" s="69">
        <f>'DC-he-ipb1-29b'!O16</f>
        <v>0.58203738985027065</v>
      </c>
      <c r="G15" s="70">
        <f>'DC-he-ipb1-29b'!P16</f>
        <v>0</v>
      </c>
      <c r="H15" s="1"/>
      <c r="I15" s="1"/>
      <c r="J15" s="1"/>
      <c r="K15" s="1"/>
      <c r="L15" s="1"/>
      <c r="M15" s="1"/>
      <c r="N15" s="1"/>
      <c r="O15" s="15"/>
      <c r="P15" s="8"/>
      <c r="Q15" s="1"/>
      <c r="R15" s="1"/>
      <c r="S15" s="1"/>
      <c r="T15" s="8"/>
      <c r="U15" s="17"/>
      <c r="V15" s="1"/>
      <c r="W15" s="3">
        <f t="shared" ref="W15:AA15" si="5">$V7-W7</f>
        <v>2.8892866949152012</v>
      </c>
      <c r="X15" s="3">
        <f t="shared" si="5"/>
        <v>3.0860129661017002</v>
      </c>
      <c r="Y15" s="3">
        <f t="shared" si="5"/>
        <v>3.1645677796610006</v>
      </c>
      <c r="Z15" s="3">
        <f t="shared" si="5"/>
        <v>3.1787151694915003</v>
      </c>
      <c r="AA15" s="3">
        <f t="shared" si="5"/>
        <v>3.1871949830508015</v>
      </c>
      <c r="AB15" s="1"/>
      <c r="AC15" s="103">
        <f t="shared" ref="AC15:AC19" si="6">AC7/($V7-W7)</f>
        <v>1.8148050499708728</v>
      </c>
      <c r="AD15" s="103">
        <f t="shared" si="4"/>
        <v>1.7611161162284061</v>
      </c>
      <c r="AE15" s="103">
        <f t="shared" si="4"/>
        <v>1.7831507169327361</v>
      </c>
      <c r="AF15" s="103">
        <f t="shared" si="4"/>
        <v>1.7063651423601931</v>
      </c>
      <c r="AG15" s="103">
        <f>AG7/($V7-AA7)</f>
        <v>1.6462318409476326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s="24" customFormat="1" ht="15" customHeight="1" x14ac:dyDescent="0.25">
      <c r="A16" s="76"/>
      <c r="B16" s="50"/>
      <c r="C16" s="3"/>
      <c r="D16" s="3"/>
      <c r="E16" s="8"/>
      <c r="F16" s="34"/>
      <c r="G16" s="35"/>
      <c r="H16" s="1"/>
      <c r="I16" s="1"/>
      <c r="J16" s="1"/>
      <c r="K16" s="1"/>
      <c r="L16" s="1"/>
      <c r="M16" s="1"/>
      <c r="N16" s="1"/>
      <c r="O16" s="15"/>
      <c r="P16" s="8"/>
      <c r="Q16" s="1"/>
      <c r="R16" s="1"/>
      <c r="S16" s="1"/>
      <c r="T16" s="8"/>
      <c r="U16" s="53"/>
      <c r="V16" s="1"/>
      <c r="W16" s="3">
        <f t="shared" ref="W16:AA16" si="7">$V8-W8</f>
        <v>3.5340203389831011</v>
      </c>
      <c r="X16" s="3">
        <f t="shared" si="7"/>
        <v>3.8763673559322012</v>
      </c>
      <c r="Y16" s="3">
        <f t="shared" si="7"/>
        <v>3.9601372372881016</v>
      </c>
      <c r="Z16" s="3">
        <f t="shared" si="7"/>
        <v>3.924185254237301</v>
      </c>
      <c r="AA16" s="3">
        <f t="shared" si="7"/>
        <v>3.766501864406802</v>
      </c>
      <c r="AB16" s="1"/>
      <c r="AC16" s="3">
        <f t="shared" si="6"/>
        <v>1.4943094531027974</v>
      </c>
      <c r="AD16" s="3">
        <f t="shared" si="4"/>
        <v>1.5150297845255916</v>
      </c>
      <c r="AE16" s="3">
        <f t="shared" si="4"/>
        <v>1.5408770737816151</v>
      </c>
      <c r="AF16" s="3">
        <f t="shared" si="4"/>
        <v>1.4934259008228485</v>
      </c>
      <c r="AG16" s="3">
        <f t="shared" si="4"/>
        <v>1.4929978817282181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s="24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9"/>
      <c r="U17" s="53"/>
      <c r="W17" s="3">
        <f t="shared" ref="W17:AA17" si="8">$V9-W9</f>
        <v>4.1102086949153005</v>
      </c>
      <c r="X17" s="3">
        <f t="shared" si="8"/>
        <v>4.5857373728814004</v>
      </c>
      <c r="Y17" s="3">
        <f t="shared" si="8"/>
        <v>4.9492391864406997</v>
      </c>
      <c r="Z17" s="3">
        <f t="shared" si="8"/>
        <v>4.6616686610169999</v>
      </c>
      <c r="AA17" s="3">
        <f t="shared" si="8"/>
        <v>4.3619732033899012</v>
      </c>
      <c r="AB17" s="1"/>
      <c r="AC17" s="3">
        <f t="shared" si="6"/>
        <v>1.2367393749353501</v>
      </c>
      <c r="AD17" s="3">
        <f t="shared" si="4"/>
        <v>1.3708972519640295</v>
      </c>
      <c r="AE17" s="3">
        <f t="shared" si="4"/>
        <v>1.2850118665045775</v>
      </c>
      <c r="AF17" s="3">
        <f t="shared" si="4"/>
        <v>1.3097066162577971</v>
      </c>
      <c r="AG17" s="3">
        <f t="shared" si="4"/>
        <v>1.3065800157873444</v>
      </c>
      <c r="AH17" s="132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9" s="24" customFormat="1" ht="15" customHeight="1" x14ac:dyDescent="0.25">
      <c r="A18" s="76"/>
      <c r="B18" s="155" t="s">
        <v>12</v>
      </c>
      <c r="C18" s="155"/>
      <c r="D18" s="155"/>
      <c r="E18" s="155"/>
      <c r="F18" s="155"/>
      <c r="G18" s="156"/>
      <c r="I18" s="7"/>
      <c r="J18" s="7"/>
      <c r="K18" s="7"/>
      <c r="L18" s="7"/>
      <c r="M18" s="7"/>
      <c r="N18" s="7"/>
      <c r="O18" s="14"/>
      <c r="P18" s="9"/>
      <c r="T18" s="9"/>
      <c r="U18" s="17"/>
      <c r="W18" s="3">
        <f t="shared" ref="W18:AA18" si="9">$V10-W10</f>
        <v>4.2795955254236979</v>
      </c>
      <c r="X18" s="3">
        <f t="shared" si="9"/>
        <v>4.4122099661016989</v>
      </c>
      <c r="Y18" s="3">
        <f t="shared" si="9"/>
        <v>4.4864368305084987</v>
      </c>
      <c r="Z18" s="3">
        <f t="shared" si="9"/>
        <v>4.4912972711864008</v>
      </c>
      <c r="AA18" s="3">
        <f t="shared" si="9"/>
        <v>4.5913615084745985</v>
      </c>
      <c r="AB18" s="1"/>
      <c r="AC18" s="3">
        <f t="shared" si="6"/>
        <v>1.148714739143581</v>
      </c>
      <c r="AD18" s="3">
        <f t="shared" si="4"/>
        <v>1.4044908729930115</v>
      </c>
      <c r="AE18" s="3">
        <f t="shared" si="4"/>
        <v>1.4160650337996228</v>
      </c>
      <c r="AF18" s="3">
        <f t="shared" si="4"/>
        <v>1.376936101648556</v>
      </c>
      <c r="AG18" s="3">
        <f t="shared" si="4"/>
        <v>1.2909125596728039</v>
      </c>
      <c r="AH18" s="132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9" s="24" customFormat="1" ht="15" customHeight="1" x14ac:dyDescent="0.25">
      <c r="A19" s="76"/>
      <c r="B19" s="155"/>
      <c r="C19" s="155"/>
      <c r="D19" s="155"/>
      <c r="E19" s="155"/>
      <c r="F19" s="155"/>
      <c r="G19" s="156"/>
      <c r="I19" s="7"/>
      <c r="J19" s="7"/>
      <c r="K19" s="7"/>
      <c r="L19" s="7"/>
      <c r="M19" s="7"/>
      <c r="N19" s="7"/>
      <c r="O19" s="14"/>
      <c r="P19" s="9"/>
      <c r="T19" s="9"/>
      <c r="U19" s="19"/>
      <c r="V19" s="3"/>
      <c r="W19" s="3">
        <f t="shared" ref="W19:AA19" si="10">$V11-W11</f>
        <v>4.5061005084746029</v>
      </c>
      <c r="X19" s="3">
        <f t="shared" si="10"/>
        <v>4.4490253898305028</v>
      </c>
      <c r="Y19" s="3">
        <f t="shared" si="10"/>
        <v>4.6766146949152017</v>
      </c>
      <c r="Z19" s="3">
        <f t="shared" si="10"/>
        <v>4.4823038983051049</v>
      </c>
      <c r="AA19" s="3">
        <f t="shared" si="10"/>
        <v>4.7817130508474008</v>
      </c>
      <c r="AB19" s="1"/>
      <c r="AC19" s="3">
        <f t="shared" si="6"/>
        <v>1.3661130806737121</v>
      </c>
      <c r="AD19" s="3">
        <f t="shared" si="4"/>
        <v>1.4196155388791365</v>
      </c>
      <c r="AE19" s="3">
        <f t="shared" si="4"/>
        <v>1.365838095539406</v>
      </c>
      <c r="AF19" s="3">
        <f t="shared" si="4"/>
        <v>1.4085955380164787</v>
      </c>
      <c r="AG19" s="3">
        <f t="shared" si="4"/>
        <v>1.28448471431079</v>
      </c>
      <c r="AH19" s="132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9" s="24" customFormat="1" ht="15" customHeight="1" x14ac:dyDescent="0.25">
      <c r="A20" s="76"/>
      <c r="B20" s="155"/>
      <c r="C20" s="155"/>
      <c r="D20" s="155"/>
      <c r="E20" s="155"/>
      <c r="F20" s="155"/>
      <c r="G20" s="156"/>
      <c r="I20" s="7"/>
      <c r="J20" s="7"/>
      <c r="K20" s="7"/>
      <c r="L20" s="7"/>
      <c r="M20" s="7"/>
      <c r="N20" s="7"/>
      <c r="O20" s="14"/>
      <c r="P20" s="9"/>
      <c r="T20" s="9"/>
      <c r="U20" s="18" t="s">
        <v>98</v>
      </c>
      <c r="V20" s="1"/>
      <c r="AB20" s="3"/>
      <c r="AC20" s="1"/>
      <c r="AH20" s="132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9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H21" s="24"/>
      <c r="I21" s="7"/>
      <c r="J21" s="7"/>
      <c r="K21" s="7"/>
      <c r="L21" s="7"/>
      <c r="M21" s="7"/>
      <c r="N21" s="7"/>
      <c r="O21" s="14"/>
      <c r="P21" s="9"/>
      <c r="Q21" s="24"/>
      <c r="R21" s="24"/>
      <c r="S21" s="24"/>
      <c r="T21" s="9"/>
      <c r="U21" s="145" t="s">
        <v>86</v>
      </c>
      <c r="V21" s="2" t="s">
        <v>87</v>
      </c>
      <c r="W21" s="3"/>
      <c r="X21" s="3"/>
      <c r="Y21" s="3"/>
      <c r="Z21" s="3"/>
      <c r="AA21" s="3"/>
      <c r="AB21" s="3"/>
      <c r="AC21" s="24"/>
      <c r="AD21" s="24"/>
      <c r="AE21" s="24"/>
      <c r="AF21" s="24"/>
      <c r="AG21" s="24"/>
      <c r="AH21" s="132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24"/>
      <c r="BA21" s="24"/>
      <c r="BB21" s="24"/>
      <c r="BC21" s="24"/>
      <c r="BD21" s="24"/>
      <c r="BE21" s="24"/>
      <c r="BF21" s="24"/>
      <c r="BG21" s="24"/>
    </row>
    <row r="22" spans="1:59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H22" s="24"/>
      <c r="I22" s="7"/>
      <c r="J22" s="7"/>
      <c r="K22" s="7"/>
      <c r="L22" s="7"/>
      <c r="M22" s="7"/>
      <c r="N22" s="7"/>
      <c r="O22" s="14"/>
      <c r="P22" s="9"/>
      <c r="Q22" s="24"/>
      <c r="R22" s="24"/>
      <c r="S22" s="24"/>
      <c r="T22" s="9"/>
      <c r="U22" s="145" t="s">
        <v>19</v>
      </c>
      <c r="V22" s="2" t="s">
        <v>99</v>
      </c>
      <c r="W22" s="3"/>
      <c r="X22" s="3"/>
      <c r="Y22" s="3"/>
      <c r="Z22" s="3"/>
      <c r="AA22" s="3"/>
      <c r="AB22" s="3"/>
      <c r="AC22" s="24"/>
      <c r="AD22" s="24"/>
      <c r="AE22" s="24"/>
      <c r="AF22" s="24"/>
      <c r="AG22" s="24"/>
      <c r="AH22" s="132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24"/>
      <c r="BA22" s="24"/>
      <c r="BB22" s="24"/>
      <c r="BC22" s="24"/>
      <c r="BD22" s="24"/>
      <c r="BE22" s="24"/>
      <c r="BF22" s="24"/>
      <c r="BG22" s="24"/>
    </row>
    <row r="23" spans="1:59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O23" s="54">
        <v>1</v>
      </c>
      <c r="P23" s="10">
        <f>($F$3*$O23*AC23+$G$3+$V23-W23)/(AC23*$O23)</f>
        <v>0.96632170052537814</v>
      </c>
      <c r="Q23" s="10">
        <f>($F$3*$O23*AD23+$G$3+$V23-X23)/(AD23*$O23)</f>
        <v>0.99582171420679244</v>
      </c>
      <c r="R23" s="10">
        <f>($F$3*$O23*AE23+$G$3+$V23-Y23)/(AE23*$O23)</f>
        <v>0.97753128437893255</v>
      </c>
      <c r="S23" s="10">
        <f>($F$3*$O23*AF23+$G$3+$V23-Z23)/(AF23*$O23)</f>
        <v>0.99567322563639971</v>
      </c>
      <c r="T23" s="10">
        <f>($F$3*$O23*AG23+$G$3+$V23-AA23)/(AG23*$O23)</f>
        <v>1.0156997076545715</v>
      </c>
      <c r="U23" s="162">
        <f>U6</f>
        <v>150</v>
      </c>
      <c r="V23" s="4">
        <v>9.4829125593220294</v>
      </c>
      <c r="W23" s="4">
        <v>7.0299714067796604</v>
      </c>
      <c r="X23" s="4">
        <v>6.8818544745762704</v>
      </c>
      <c r="Y23" s="4">
        <v>6.9344390677966103</v>
      </c>
      <c r="Z23" s="4">
        <v>6.8852342542372904</v>
      </c>
      <c r="AA23" s="4">
        <v>6.7665882542372904</v>
      </c>
      <c r="AB23" s="23"/>
      <c r="AC23" s="4">
        <v>5.1385486101694902</v>
      </c>
      <c r="AD23" s="4">
        <v>5.1316655762711898</v>
      </c>
      <c r="AE23" s="4">
        <v>5.2166135932203401</v>
      </c>
      <c r="AF23" s="4">
        <v>5.1264719322033896</v>
      </c>
      <c r="AG23" s="4">
        <v>5.1569659830508501</v>
      </c>
      <c r="AH23" s="4">
        <v>0.41145199999999998</v>
      </c>
      <c r="AI23" s="4">
        <v>50.2522558813559</v>
      </c>
      <c r="AJ23" s="4">
        <v>49.7917929322034</v>
      </c>
      <c r="AK23" s="4">
        <v>49.404911237288097</v>
      </c>
      <c r="AL23" s="4">
        <v>49.530613203389798</v>
      </c>
      <c r="AM23" s="4">
        <v>49.554941542372902</v>
      </c>
      <c r="AN23" s="4">
        <v>1.16554481355932</v>
      </c>
      <c r="AO23" s="4">
        <v>4.4526859322033898</v>
      </c>
      <c r="AP23" s="4">
        <v>4.9925523559322</v>
      </c>
      <c r="AQ23" s="4">
        <v>5.2059828813559301</v>
      </c>
      <c r="AR23" s="4">
        <v>4.4901600000000004</v>
      </c>
      <c r="AS23" s="4">
        <v>4.06131979661017</v>
      </c>
      <c r="AT23" s="4">
        <v>-0.110144050847458</v>
      </c>
      <c r="AU23" s="4">
        <v>35.990022728813599</v>
      </c>
      <c r="AV23" s="4">
        <v>33.061217322033897</v>
      </c>
      <c r="AW23" s="4">
        <v>30.8728806610169</v>
      </c>
      <c r="AX23" s="4">
        <v>32.682209016949102</v>
      </c>
      <c r="AY23" s="4">
        <v>35.599077542372903</v>
      </c>
      <c r="AZ23" s="127">
        <f>AC23+AO23+AU23</f>
        <v>45.58125727118648</v>
      </c>
      <c r="BA23" s="127">
        <f>AD23+AP23+AV23</f>
        <v>43.185435254237291</v>
      </c>
      <c r="BB23" s="127">
        <f>AE23+AQ23+AW23</f>
        <v>41.295477135593174</v>
      </c>
      <c r="BC23" s="127">
        <f>AF23+AR23+AX23</f>
        <v>42.298840949152492</v>
      </c>
      <c r="BD23" s="127">
        <f>AG23+AS23+AY23</f>
        <v>44.817363322033927</v>
      </c>
    </row>
    <row r="24" spans="1:59" s="24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1"/>
      <c r="J24" s="1"/>
      <c r="K24" s="1"/>
      <c r="L24" s="1"/>
      <c r="M24" s="1"/>
      <c r="N24" s="1"/>
      <c r="O24" s="54">
        <v>1</v>
      </c>
      <c r="P24" s="10">
        <f>($F$4*$O24*AC24+$G$4+$V24-W24)/(AC24*$O24)</f>
        <v>1.0532149655835721</v>
      </c>
      <c r="Q24" s="10">
        <f>($F$4*$O24*AD24+$G$4+$V24-X24)/(AD24*$O24)</f>
        <v>1.0859738427222356</v>
      </c>
      <c r="R24" s="10">
        <f>($F$4*$O24*AE24+$G$4+$V24-Y24)/(AE24*$O24)</f>
        <v>1.0594164363262868</v>
      </c>
      <c r="S24" s="10">
        <f>($F$4*$O24*AF24+$G$4+$V24-Z24)/(AF24*$O24)</f>
        <v>1.0769993451267188</v>
      </c>
      <c r="T24" s="10">
        <f>($F$4*$O24*AG24+$G$4+$V24-AA24)/(AG24*$O24)</f>
        <v>1.0902884185437998</v>
      </c>
      <c r="U24" s="162">
        <f t="shared" ref="U24:U26" si="11">U7</f>
        <v>200</v>
      </c>
      <c r="V24" s="4">
        <v>14.0817428983051</v>
      </c>
      <c r="W24" s="4">
        <v>11.166086508474599</v>
      </c>
      <c r="X24" s="4">
        <v>11.0027264576271</v>
      </c>
      <c r="Y24" s="4">
        <v>11.0916639152542</v>
      </c>
      <c r="Z24" s="4">
        <v>11.0507500847458</v>
      </c>
      <c r="AA24" s="4">
        <v>10.9571663389831</v>
      </c>
      <c r="AB24" s="23"/>
      <c r="AC24" s="4">
        <v>5.5098300169491496</v>
      </c>
      <c r="AD24" s="4">
        <v>5.4797208983050796</v>
      </c>
      <c r="AE24" s="4">
        <v>5.5840211186440696</v>
      </c>
      <c r="AF24" s="4">
        <v>5.4817812711864402</v>
      </c>
      <c r="AG24" s="4">
        <v>5.5179420508474601</v>
      </c>
      <c r="AH24" s="4">
        <v>0.340916440677966</v>
      </c>
      <c r="AI24" s="4">
        <v>50.3489747118644</v>
      </c>
      <c r="AJ24" s="4">
        <v>50.367549322033902</v>
      </c>
      <c r="AK24" s="4">
        <v>50.397442067796597</v>
      </c>
      <c r="AL24" s="4">
        <v>50.413277203389903</v>
      </c>
      <c r="AM24" s="4">
        <v>50.427939457627097</v>
      </c>
      <c r="AN24" s="4">
        <v>-5.8470203389830597E-2</v>
      </c>
      <c r="AO24" s="4">
        <v>3.0186623559322001</v>
      </c>
      <c r="AP24" s="4">
        <v>3.17941908474576</v>
      </c>
      <c r="AQ24" s="4">
        <v>3.5197154576271199</v>
      </c>
      <c r="AR24" s="4">
        <v>2.8338724237288102</v>
      </c>
      <c r="AS24" s="4">
        <v>2.6576965254237299</v>
      </c>
      <c r="AT24" s="4">
        <v>-0.92051162711864498</v>
      </c>
      <c r="AU24" s="4">
        <v>34.970998254237301</v>
      </c>
      <c r="AV24" s="4">
        <v>31.753048440678</v>
      </c>
      <c r="AW24" s="4">
        <v>29.831322796610198</v>
      </c>
      <c r="AX24" s="4">
        <v>31.817963338983098</v>
      </c>
      <c r="AY24" s="4">
        <v>34.8311127118644</v>
      </c>
      <c r="AZ24" s="127">
        <f t="shared" ref="AZ24:AZ25" si="12">AC24+AO24+AU24</f>
        <v>43.499490627118647</v>
      </c>
      <c r="BA24" s="127">
        <f t="shared" ref="BA24:BA25" si="13">AD24+AP24+AV24</f>
        <v>40.412188423728836</v>
      </c>
      <c r="BB24" s="127">
        <f t="shared" ref="BB24:BB26" si="14">AE24+AQ24+AW24</f>
        <v>38.935059372881383</v>
      </c>
      <c r="BC24" s="127">
        <f t="shared" ref="BC24:BC26" si="15">AF24+AR24+AX24</f>
        <v>40.133617033898346</v>
      </c>
      <c r="BD24" s="127">
        <f t="shared" ref="BD24:BD26" si="16">AG24+AS24+AY24</f>
        <v>43.00675128813559</v>
      </c>
      <c r="BE24" s="1"/>
      <c r="BF24" s="1"/>
      <c r="BG24" s="1"/>
    </row>
    <row r="25" spans="1:59" s="24" customFormat="1" x14ac:dyDescent="0.25">
      <c r="A25" s="76"/>
      <c r="B25" s="49" t="s">
        <v>8</v>
      </c>
      <c r="E25" s="37">
        <v>6.98</v>
      </c>
      <c r="F25" s="37">
        <v>7.41</v>
      </c>
      <c r="G25" s="38">
        <v>7.64</v>
      </c>
      <c r="H25" s="1"/>
      <c r="I25" s="1"/>
      <c r="J25" s="1"/>
      <c r="K25" s="1"/>
      <c r="L25" s="1"/>
      <c r="M25" s="1"/>
      <c r="N25" s="1"/>
      <c r="O25" s="54">
        <v>1</v>
      </c>
      <c r="P25" s="10">
        <f>($F$5*$O25*AC25+$G$5+$V25-W25)/(AC25*$O25)</f>
        <v>1.1189033611819681</v>
      </c>
      <c r="Q25" s="10">
        <f>($F$5*$O25*AD25+$G$5+$V25-X25)/(AD25*$O25)</f>
        <v>1.1629357810157916</v>
      </c>
      <c r="R25" s="10">
        <f>($F$5*$O25*AE25+$G$5+$V25-Y25)/(AE25*$O25)</f>
        <v>1.1636871473534391</v>
      </c>
      <c r="S25" s="10">
        <f>($F$5*$O25*AF25+$G$5+$V25-Z25)/(AF25*$O25)</f>
        <v>1.1845691462260435</v>
      </c>
      <c r="T25" s="10">
        <f>($F$5*$O25*AG25+$G$5+$V25-AA25)/(AG25*$O25)</f>
        <v>1.1610236392453015</v>
      </c>
      <c r="U25" s="162">
        <f t="shared" si="11"/>
        <v>250</v>
      </c>
      <c r="V25" s="4">
        <v>19.166625338983</v>
      </c>
      <c r="W25" s="4">
        <v>15.7373203559322</v>
      </c>
      <c r="X25" s="4">
        <v>15.466835186440701</v>
      </c>
      <c r="Y25" s="4">
        <v>15.3615015084746</v>
      </c>
      <c r="Z25" s="4">
        <v>15.330801661016899</v>
      </c>
      <c r="AA25" s="4">
        <v>15.4858438305085</v>
      </c>
      <c r="AB25" s="23"/>
      <c r="AC25" s="4">
        <v>5.9270052203389803</v>
      </c>
      <c r="AD25" s="4">
        <v>5.9423572881355904</v>
      </c>
      <c r="AE25" s="4">
        <v>6.1050823898305104</v>
      </c>
      <c r="AF25" s="4">
        <v>5.9540315593220301</v>
      </c>
      <c r="AG25" s="4">
        <v>5.9299692372881401</v>
      </c>
      <c r="AH25" s="4">
        <v>0.28472845762711901</v>
      </c>
      <c r="AI25" s="4">
        <v>50.227042813559301</v>
      </c>
      <c r="AJ25" s="4">
        <v>50.256511033898299</v>
      </c>
      <c r="AK25" s="4">
        <v>50.290542237288101</v>
      </c>
      <c r="AL25" s="4">
        <v>50.305402067796599</v>
      </c>
      <c r="AM25" s="4">
        <v>50.332131016949198</v>
      </c>
      <c r="AN25" s="4">
        <v>-1.1132939322033899</v>
      </c>
      <c r="AO25" s="4">
        <v>1.9582257796610201</v>
      </c>
      <c r="AP25" s="4">
        <v>2.2500018305084701</v>
      </c>
      <c r="AQ25" s="4">
        <v>2.5516091186440701</v>
      </c>
      <c r="AR25" s="4">
        <v>1.97175881355932</v>
      </c>
      <c r="AS25" s="4">
        <v>1.6154714745762699</v>
      </c>
      <c r="AT25" s="4">
        <v>-1.3777174237288099</v>
      </c>
      <c r="AU25" s="4">
        <v>33.929630033898299</v>
      </c>
      <c r="AV25" s="4">
        <v>30.819409576271202</v>
      </c>
      <c r="AW25" s="4">
        <v>28.788304</v>
      </c>
      <c r="AX25" s="4">
        <v>30.792548372881399</v>
      </c>
      <c r="AY25" s="4">
        <v>33.867719525423702</v>
      </c>
      <c r="AZ25" s="127">
        <f t="shared" si="12"/>
        <v>41.814861033898296</v>
      </c>
      <c r="BA25" s="127">
        <f t="shared" si="13"/>
        <v>39.011768694915261</v>
      </c>
      <c r="BB25" s="127">
        <f t="shared" si="14"/>
        <v>37.444995508474577</v>
      </c>
      <c r="BC25" s="127">
        <f t="shared" si="15"/>
        <v>38.71833874576275</v>
      </c>
      <c r="BD25" s="127">
        <f t="shared" si="16"/>
        <v>41.41316023728811</v>
      </c>
      <c r="BE25" s="1"/>
      <c r="BF25" s="1"/>
      <c r="BG25" s="1"/>
    </row>
    <row r="26" spans="1:59" s="24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54">
        <v>1</v>
      </c>
      <c r="P26" s="10"/>
      <c r="Q26" s="10"/>
      <c r="R26" s="10">
        <f>($F$7*$O26*AE26+$G$7+$V26-Y26)/(AE26*$O26)</f>
        <v>1.2650734777531347</v>
      </c>
      <c r="S26" s="10">
        <f>($F$7*$O26*AF26+$G$7+$V26-Z26)/(AF26*$O26)</f>
        <v>1.2535459301457645</v>
      </c>
      <c r="T26" s="10">
        <f>($F$7*$O26*AG26+$G$7+$V26-AA26)/(AG26*$O26)</f>
        <v>1.2431644008426312</v>
      </c>
      <c r="U26" s="162">
        <f t="shared" si="11"/>
        <v>300</v>
      </c>
      <c r="V26" s="4">
        <v>24.8606068474576</v>
      </c>
      <c r="W26" s="4">
        <v>20.714675745762701</v>
      </c>
      <c r="X26" s="4">
        <v>20.285571016949199</v>
      </c>
      <c r="Y26" s="4">
        <v>20.2468263559322</v>
      </c>
      <c r="Z26" s="4">
        <v>20.464651101694901</v>
      </c>
      <c r="AA26" s="4">
        <v>20.587456711864402</v>
      </c>
      <c r="AB26" s="3"/>
      <c r="AC26" s="4"/>
      <c r="AD26" s="4"/>
      <c r="AE26" s="4">
        <v>6.6428621525423699</v>
      </c>
      <c r="AF26" s="4">
        <v>6.4404392203389804</v>
      </c>
      <c r="AG26" s="4">
        <v>6.3590553728813601</v>
      </c>
      <c r="AH26" s="4">
        <v>0.309441423728814</v>
      </c>
      <c r="AI26" s="4">
        <v>50.098475305084797</v>
      </c>
      <c r="AJ26" s="4">
        <v>50.122338898305102</v>
      </c>
      <c r="AK26" s="4">
        <v>50.169379220339003</v>
      </c>
      <c r="AL26" s="4">
        <v>50.194501644067799</v>
      </c>
      <c r="AM26" s="4">
        <v>50.211868220338999</v>
      </c>
      <c r="AN26" s="4">
        <v>-1.48952508474576</v>
      </c>
      <c r="AO26" s="4">
        <v>1.92113115254237</v>
      </c>
      <c r="AP26" s="4">
        <v>2.3734437288135601</v>
      </c>
      <c r="AQ26" s="4">
        <v>4.5117623898305101</v>
      </c>
      <c r="AR26" s="4">
        <v>4.3232319491525404</v>
      </c>
      <c r="AS26" s="4">
        <v>4.1514393389830504</v>
      </c>
      <c r="AT26" s="4">
        <v>-1.58322913559322</v>
      </c>
      <c r="AU26" s="4">
        <v>33.341626118644101</v>
      </c>
      <c r="AV26" s="4">
        <v>30.365206610169501</v>
      </c>
      <c r="AW26" s="4">
        <v>29.060845355932202</v>
      </c>
      <c r="AX26" s="4">
        <v>31.174423745762699</v>
      </c>
      <c r="AY26" s="4">
        <v>34.425442440677998</v>
      </c>
      <c r="AZ26" s="127">
        <f>AZ25</f>
        <v>41.814861033898296</v>
      </c>
      <c r="BA26" s="127">
        <f>BA25</f>
        <v>39.011768694915261</v>
      </c>
      <c r="BB26" s="127">
        <f t="shared" si="14"/>
        <v>40.215469898305081</v>
      </c>
      <c r="BC26" s="127">
        <f t="shared" si="15"/>
        <v>41.938094915254219</v>
      </c>
      <c r="BD26" s="127">
        <f t="shared" si="16"/>
        <v>44.935937152542408</v>
      </c>
      <c r="BE26" s="1"/>
      <c r="BF26" s="1"/>
      <c r="BG26" s="1"/>
    </row>
    <row r="27" spans="1:59" s="24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54">
        <v>1</v>
      </c>
      <c r="P27" s="10">
        <f t="shared" ref="P27:P28" si="17">($F$5*$O27*AC27+$G$5+$V27-W27)/(AC27*$O27)</f>
        <v>1.1034034643807078</v>
      </c>
      <c r="Q27" s="10">
        <f t="shared" ref="Q27:Q28" si="18">($F$5*$O27*AD27+$G$5+$V27-X27)/(AD27*$O27)</f>
        <v>1.1436800145734289</v>
      </c>
      <c r="R27" s="10">
        <f t="shared" ref="R27:R28" si="19">($F$7*$O27*AE27+$G$7+$V27-Y27)/(AE27*$O27)</f>
        <v>1.2356577378274594</v>
      </c>
      <c r="S27" s="10">
        <f t="shared" ref="S27:S28" si="20">($F$7*$O27*AF27+$G$7+$V27-Z27)/(AF27*$O27)</f>
        <v>1.2575869675897686</v>
      </c>
      <c r="T27" s="10">
        <f t="shared" ref="T27:T28" si="21">($F$7*$O27*AG27+$G$7+$V27-AA27)/(AG27*$O27)</f>
        <v>1.2557232075634015</v>
      </c>
      <c r="U27" s="21">
        <v>350</v>
      </c>
      <c r="V27">
        <v>31.311797050847499</v>
      </c>
      <c r="W27">
        <v>28.073638881355901</v>
      </c>
      <c r="X27">
        <v>27.411908372881399</v>
      </c>
      <c r="Y27">
        <v>26.9644646101695</v>
      </c>
      <c r="Z27">
        <v>26.869517847457601</v>
      </c>
      <c r="AA27">
        <v>26.802268016949199</v>
      </c>
      <c r="AB27" s="3"/>
      <c r="AC27">
        <v>5.7495912542372896</v>
      </c>
      <c r="AD27">
        <v>6.4666803559322004</v>
      </c>
      <c r="AE27">
        <v>6.5383716610169502</v>
      </c>
      <c r="AF27">
        <v>6.4693598305084796</v>
      </c>
      <c r="AG27">
        <v>6.5826609661016899</v>
      </c>
      <c r="AH27">
        <v>0.417039983050847</v>
      </c>
      <c r="AI27">
        <v>50</v>
      </c>
      <c r="AJ27">
        <v>50.317943881355902</v>
      </c>
      <c r="AK27">
        <v>50.297100033898303</v>
      </c>
      <c r="AL27">
        <v>50.320657932203403</v>
      </c>
      <c r="AM27">
        <v>50.346781033898303</v>
      </c>
      <c r="AN27">
        <v>1.7155154576271201</v>
      </c>
      <c r="AO27">
        <v>4.37105662711864</v>
      </c>
      <c r="AP27">
        <v>5.5969201186440696</v>
      </c>
      <c r="AQ27">
        <v>6.4398073559322002</v>
      </c>
      <c r="AR27">
        <v>5.5831311864406796</v>
      </c>
      <c r="AS27">
        <v>5.0152269491525399</v>
      </c>
      <c r="AT27">
        <v>-0.20782644067796599</v>
      </c>
      <c r="AU27">
        <v>29.1245321864407</v>
      </c>
      <c r="AV27">
        <v>31.5234799152542</v>
      </c>
      <c r="AW27">
        <v>29.944250118644099</v>
      </c>
      <c r="AX27">
        <v>31.5915691694915</v>
      </c>
      <c r="AY27">
        <v>34.1691104745763</v>
      </c>
      <c r="AZ27" s="1"/>
      <c r="BA27" s="1"/>
      <c r="BB27" s="1"/>
      <c r="BC27" s="1"/>
      <c r="BD27" s="1"/>
      <c r="BE27" s="1"/>
      <c r="BF27" s="1"/>
      <c r="BG27" s="1"/>
    </row>
    <row r="28" spans="1:59" s="24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54">
        <v>1</v>
      </c>
      <c r="P28" s="10">
        <f t="shared" si="17"/>
        <v>1.2071767085760186</v>
      </c>
      <c r="Q28" s="10">
        <f t="shared" si="18"/>
        <v>1.2216764461347485</v>
      </c>
      <c r="R28" s="10">
        <f t="shared" si="19"/>
        <v>1.2225681389143066</v>
      </c>
      <c r="S28" s="10">
        <f t="shared" si="20"/>
        <v>1.2540670733619954</v>
      </c>
      <c r="T28" s="10">
        <f t="shared" si="21"/>
        <v>1.2664450407044681</v>
      </c>
      <c r="U28" s="19">
        <v>400</v>
      </c>
      <c r="V28">
        <v>38.316713796610202</v>
      </c>
      <c r="W28">
        <v>33.771166406779699</v>
      </c>
      <c r="X28">
        <v>33.838299288135602</v>
      </c>
      <c r="Y28">
        <v>34.046688677966102</v>
      </c>
      <c r="Z28">
        <v>33.805295152542399</v>
      </c>
      <c r="AA28">
        <v>33.559552084745803</v>
      </c>
      <c r="AB28"/>
      <c r="AC28">
        <v>6.8210056271186499</v>
      </c>
      <c r="AD28">
        <v>6.5760652711864402</v>
      </c>
      <c r="AE28">
        <v>6.5507849491525398</v>
      </c>
      <c r="AF28">
        <v>6.6009785423728804</v>
      </c>
      <c r="AG28">
        <v>6.8317914406779696</v>
      </c>
      <c r="AH28">
        <v>0.38517630508474598</v>
      </c>
      <c r="AI28">
        <v>50.113298322033899</v>
      </c>
      <c r="AJ28">
        <v>50.146093288135603</v>
      </c>
      <c r="AK28">
        <v>50.1774593559322</v>
      </c>
      <c r="AL28">
        <v>50.2200156440678</v>
      </c>
      <c r="AM28">
        <v>50.231822644067798</v>
      </c>
      <c r="AN28">
        <v>1.08728720338983</v>
      </c>
      <c r="AO28">
        <v>4.01442493220339</v>
      </c>
      <c r="AP28">
        <v>4.2086245762711902</v>
      </c>
      <c r="AQ28">
        <v>4.4671189322033902</v>
      </c>
      <c r="AR28">
        <v>3.6270731186440699</v>
      </c>
      <c r="AS28">
        <v>3.3400373050847501</v>
      </c>
      <c r="AT28">
        <v>-0.34793071186440699</v>
      </c>
      <c r="AU28">
        <v>33.824354322033898</v>
      </c>
      <c r="AV28">
        <v>30.652908949152501</v>
      </c>
      <c r="AW28">
        <v>28.9936278983051</v>
      </c>
      <c r="AX28">
        <v>30.568513559322</v>
      </c>
      <c r="AY28">
        <v>33.689012762711798</v>
      </c>
      <c r="AZ28" s="7">
        <f>AVERAGE(AZ21:BD26)</f>
        <v>41.474236829661017</v>
      </c>
      <c r="BA28" s="1"/>
      <c r="BB28" s="1"/>
      <c r="BC28" s="1"/>
      <c r="BD28" s="1"/>
      <c r="BE28" s="1"/>
      <c r="BF28" s="1"/>
      <c r="BG28" s="1"/>
    </row>
    <row r="29" spans="1:59" s="24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17"/>
      <c r="V29" s="24" t="s">
        <v>102</v>
      </c>
      <c r="W29" s="23"/>
      <c r="X29" s="23"/>
      <c r="Y29" s="23"/>
      <c r="Z29" s="23"/>
      <c r="AA29" s="3"/>
      <c r="AB29" s="3"/>
      <c r="AC29" s="3" t="s">
        <v>103</v>
      </c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 t="s">
        <v>100</v>
      </c>
      <c r="AP29" s="3"/>
      <c r="AQ29" s="3"/>
      <c r="AR29" s="3"/>
      <c r="AS29" s="23"/>
      <c r="AT29" s="23"/>
      <c r="AU29" s="23" t="s">
        <v>101</v>
      </c>
      <c r="AV29" s="3"/>
      <c r="AW29" s="3"/>
      <c r="AX29" s="3"/>
      <c r="AY29" s="43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D30" s="24"/>
      <c r="E30" s="9"/>
      <c r="F30" s="9"/>
      <c r="G30" s="36"/>
      <c r="H30" s="24"/>
      <c r="I30" s="7"/>
      <c r="J30" s="7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149"/>
      <c r="X30" s="149"/>
      <c r="Y30" s="149"/>
      <c r="Z30" s="50"/>
      <c r="AA30" s="3"/>
      <c r="AB30" s="3"/>
      <c r="AC30" s="49"/>
      <c r="AD30" s="149"/>
      <c r="AE30" s="149"/>
      <c r="AF30" s="149"/>
      <c r="AG30" s="149"/>
      <c r="AH30" s="3"/>
      <c r="AI30" s="3"/>
      <c r="AJ30" s="23"/>
      <c r="AK30" s="23"/>
      <c r="AL30" s="23"/>
      <c r="AM30" s="3"/>
      <c r="AN30" s="3"/>
      <c r="AO30" s="3"/>
      <c r="AP30" s="23"/>
      <c r="AQ30" s="23"/>
      <c r="AR30" s="23"/>
      <c r="AS30" s="23"/>
      <c r="AT30" s="23"/>
      <c r="AU30" s="23"/>
      <c r="AV30" s="23"/>
      <c r="AW30" s="23"/>
      <c r="AX30" s="23"/>
      <c r="AY30" s="43"/>
    </row>
    <row r="31" spans="1:59" x14ac:dyDescent="0.25">
      <c r="D31" s="24"/>
      <c r="E31" s="9"/>
      <c r="F31" s="9"/>
      <c r="G31" s="36"/>
      <c r="H31" s="24"/>
      <c r="I31" s="7"/>
      <c r="J31" s="7"/>
      <c r="K31" s="7"/>
      <c r="L31" s="7"/>
      <c r="M31" s="7"/>
      <c r="N31" s="7"/>
      <c r="O31" s="16"/>
      <c r="V31" s="3">
        <f>V6-V23</f>
        <v>-8.1195525423719772E-2</v>
      </c>
      <c r="W31" s="3">
        <f t="shared" ref="W31:AA31" si="22">W6-W23</f>
        <v>-9.3816644067800326E-2</v>
      </c>
      <c r="X31" s="3">
        <f t="shared" si="22"/>
        <v>-0.1795770677966102</v>
      </c>
      <c r="Y31" s="3">
        <f t="shared" si="22"/>
        <v>-0.22315588135593067</v>
      </c>
      <c r="Z31" s="3">
        <f t="shared" si="22"/>
        <v>-0.21537164406780018</v>
      </c>
      <c r="AA31" s="3">
        <f t="shared" si="22"/>
        <v>-7.7968254237290147E-2</v>
      </c>
      <c r="AC31" s="3">
        <f t="shared" ref="AC31:AG31" si="23">AC6-AC23</f>
        <v>-0.21063420338983008</v>
      </c>
      <c r="AD31" s="3">
        <f t="shared" si="23"/>
        <v>-4.7023152542379876E-2</v>
      </c>
      <c r="AE31" s="3">
        <f t="shared" si="23"/>
        <v>6.430640677965993E-2</v>
      </c>
      <c r="AF31" s="3">
        <f t="shared" si="23"/>
        <v>-4.3215000000000003E-2</v>
      </c>
      <c r="AG31" s="3">
        <f t="shared" si="23"/>
        <v>-0.24093152542373009</v>
      </c>
      <c r="AO31" s="3">
        <f>AO6-AO23-$AN6-$AN23</f>
        <v>-2.4999333559322019</v>
      </c>
      <c r="AP31" s="3">
        <f t="shared" ref="AP31:AS31" si="24">AP6-AP23-$AN6-$AN23</f>
        <v>-2.8182562203389718</v>
      </c>
      <c r="AQ31" s="3">
        <f t="shared" si="24"/>
        <v>-2.6829300677966019</v>
      </c>
      <c r="AR31" s="3">
        <f t="shared" si="24"/>
        <v>-2.7868058813559324</v>
      </c>
      <c r="AS31" s="3">
        <f t="shared" si="24"/>
        <v>-2.7031003898305017</v>
      </c>
      <c r="AU31" s="3">
        <f>AU6-AU23-$AT6-$AT23</f>
        <v>-3.2759241186441304</v>
      </c>
      <c r="AV31" s="3">
        <f t="shared" ref="AV31:AY31" si="25">AV6-AV23-$AT6-$AT23</f>
        <v>-2.3304033220339266</v>
      </c>
      <c r="AW31" s="3">
        <f t="shared" si="25"/>
        <v>-0.87261128813552991</v>
      </c>
      <c r="AX31" s="3">
        <f t="shared" si="25"/>
        <v>-1.7797748305084327</v>
      </c>
      <c r="AY31" s="3">
        <f t="shared" si="25"/>
        <v>-2.6373159152542338</v>
      </c>
    </row>
    <row r="32" spans="1:59" x14ac:dyDescent="0.25">
      <c r="D32" s="24"/>
      <c r="E32" s="9"/>
      <c r="F32" s="9"/>
      <c r="G32" s="36"/>
      <c r="K32" s="22"/>
      <c r="L32" s="22"/>
      <c r="M32" s="22"/>
      <c r="V32" s="3">
        <f t="shared" ref="V32:AA36" si="26">V7-V24</f>
        <v>-7.8203762711899216E-2</v>
      </c>
      <c r="W32" s="3">
        <f t="shared" si="26"/>
        <v>-5.1834067796599825E-2</v>
      </c>
      <c r="X32" s="3">
        <f t="shared" si="26"/>
        <v>-8.5200288135599322E-2</v>
      </c>
      <c r="Y32" s="3">
        <f t="shared" si="26"/>
        <v>-0.25269255932199997</v>
      </c>
      <c r="Z32" s="3">
        <f t="shared" si="26"/>
        <v>-0.22592611864410017</v>
      </c>
      <c r="AA32" s="3">
        <f t="shared" si="26"/>
        <v>-0.1408221864407011</v>
      </c>
      <c r="AC32" s="3">
        <f t="shared" ref="AC32:AG32" si="27">AC7-AC24</f>
        <v>-0.26633793220339008</v>
      </c>
      <c r="AD32" s="3">
        <f t="shared" si="27"/>
        <v>-4.4893728813549139E-2</v>
      </c>
      <c r="AE32" s="3">
        <f t="shared" si="27"/>
        <v>5.8880186440680049E-2</v>
      </c>
      <c r="AF32" s="3">
        <f t="shared" si="27"/>
        <v>-5.7732508474570565E-2</v>
      </c>
      <c r="AG32" s="3">
        <f t="shared" si="27"/>
        <v>-0.27108018644068022</v>
      </c>
      <c r="AO32" s="3">
        <f t="shared" ref="AO32:AS34" si="28">AO7-AO24-$AN7-$AN24</f>
        <v>5.4220440677966317E-2</v>
      </c>
      <c r="AP32" s="3">
        <f t="shared" si="28"/>
        <v>0.15571847457627658</v>
      </c>
      <c r="AQ32" s="3">
        <f t="shared" si="28"/>
        <v>0.16655696610169662</v>
      </c>
      <c r="AR32" s="3">
        <f t="shared" si="28"/>
        <v>0.32857764406779638</v>
      </c>
      <c r="AS32" s="3">
        <f t="shared" si="28"/>
        <v>-4.1684745762732983E-3</v>
      </c>
      <c r="AU32" s="3">
        <f t="shared" ref="AU32:AY34" si="29">AU7-AU24-$AT7-$AT24</f>
        <v>-1.6678571186440876</v>
      </c>
      <c r="AV32" s="3">
        <f t="shared" si="29"/>
        <v>-0.37602171186438726</v>
      </c>
      <c r="AW32" s="3">
        <f t="shared" si="29"/>
        <v>0.4738858474576183</v>
      </c>
      <c r="AX32" s="3">
        <f t="shared" si="29"/>
        <v>-0.76338793220348367</v>
      </c>
      <c r="AY32" s="3">
        <f t="shared" si="29"/>
        <v>-1.5018747288135841</v>
      </c>
    </row>
    <row r="33" spans="11:51" x14ac:dyDescent="0.25">
      <c r="K33" s="22"/>
      <c r="L33" s="22"/>
      <c r="M33" s="22"/>
      <c r="V33" s="3">
        <f t="shared" si="26"/>
        <v>-5.9792728813498286E-2</v>
      </c>
      <c r="W33" s="3">
        <f t="shared" si="26"/>
        <v>-0.16450808474579937</v>
      </c>
      <c r="X33" s="3">
        <f t="shared" si="26"/>
        <v>-0.23636993220340052</v>
      </c>
      <c r="Y33" s="3">
        <f t="shared" si="26"/>
        <v>-0.21480613559320005</v>
      </c>
      <c r="Z33" s="3">
        <f t="shared" si="26"/>
        <v>-0.14815430508469873</v>
      </c>
      <c r="AA33" s="3">
        <f t="shared" si="26"/>
        <v>-0.14551308474580082</v>
      </c>
      <c r="AC33" s="3">
        <f t="shared" ref="AC33:AG33" si="30">AC8-AC25</f>
        <v>-0.64608522033898019</v>
      </c>
      <c r="AD33" s="3">
        <f t="shared" si="30"/>
        <v>-6.9545288135590688E-2</v>
      </c>
      <c r="AE33" s="3">
        <f t="shared" si="30"/>
        <v>-2.9977118644106682E-3</v>
      </c>
      <c r="AF33" s="3">
        <f t="shared" si="30"/>
        <v>-9.3551661016950227E-2</v>
      </c>
      <c r="AG33" s="3">
        <f t="shared" si="30"/>
        <v>-0.30658993220340047</v>
      </c>
      <c r="AO33" s="3">
        <f t="shared" si="28"/>
        <v>2.3295221525423697</v>
      </c>
      <c r="AP33" s="3">
        <f t="shared" si="28"/>
        <v>2.2686888135593195</v>
      </c>
      <c r="AQ33" s="3">
        <f t="shared" si="28"/>
        <v>2.8673883559321998</v>
      </c>
      <c r="AR33" s="3">
        <f t="shared" si="28"/>
        <v>3.0205090508474601</v>
      </c>
      <c r="AS33" s="52">
        <f t="shared" si="28"/>
        <v>3.4400099661016901</v>
      </c>
      <c r="AU33" s="3">
        <f t="shared" si="29"/>
        <v>-0.21832776271190002</v>
      </c>
      <c r="AV33" s="3">
        <f t="shared" si="29"/>
        <v>0.90203227118639728</v>
      </c>
      <c r="AW33" s="3">
        <f t="shared" si="29"/>
        <v>1.8831354067796984</v>
      </c>
      <c r="AX33" s="3">
        <f t="shared" si="29"/>
        <v>0.72467289830499948</v>
      </c>
      <c r="AY33" s="3">
        <f t="shared" si="29"/>
        <v>6.6090847457982438E-3</v>
      </c>
    </row>
    <row r="34" spans="11:51" x14ac:dyDescent="0.25">
      <c r="V34" s="3">
        <f t="shared" si="26"/>
        <v>2.768050847500092E-3</v>
      </c>
      <c r="W34" s="3">
        <f t="shared" si="26"/>
        <v>3.8490457627098351E-2</v>
      </c>
      <c r="X34" s="3">
        <f t="shared" si="26"/>
        <v>-7.9334915254989369E-3</v>
      </c>
      <c r="Y34" s="3">
        <f t="shared" si="26"/>
        <v>-0.33269064406779947</v>
      </c>
      <c r="Z34" s="3">
        <f t="shared" si="26"/>
        <v>-0.26294486440680132</v>
      </c>
      <c r="AA34" s="3">
        <f t="shared" si="26"/>
        <v>-8.6055016949202923E-2</v>
      </c>
      <c r="AC34" s="3"/>
      <c r="AD34" s="3"/>
      <c r="AE34" s="3">
        <f t="shared" ref="AE34:AG34" si="31">AE9-AE26</f>
        <v>-0.28303106779660947</v>
      </c>
      <c r="AF34" s="3">
        <f t="shared" si="31"/>
        <v>-0.33502093220339013</v>
      </c>
      <c r="AG34" s="3">
        <f t="shared" si="31"/>
        <v>-0.65978835593220975</v>
      </c>
      <c r="AO34" s="3">
        <f t="shared" si="28"/>
        <v>2.9222351355932177</v>
      </c>
      <c r="AP34" s="3">
        <f t="shared" si="28"/>
        <v>3.0383696949152483</v>
      </c>
      <c r="AQ34" s="3">
        <f t="shared" si="28"/>
        <v>2.0532171186440671</v>
      </c>
      <c r="AR34" s="3">
        <f t="shared" si="28"/>
        <v>1.5777807457627075</v>
      </c>
      <c r="AS34" s="3">
        <f t="shared" si="28"/>
        <v>1.5079572372881371</v>
      </c>
      <c r="AU34" s="3">
        <f t="shared" si="29"/>
        <v>-3.3656101694917284E-2</v>
      </c>
      <c r="AV34" s="3">
        <f t="shared" si="29"/>
        <v>1.1854520169491802</v>
      </c>
      <c r="AW34" s="3">
        <f t="shared" si="29"/>
        <v>0.88016225423727934</v>
      </c>
      <c r="AX34" s="3">
        <f t="shared" si="29"/>
        <v>-0.18944754237291517</v>
      </c>
      <c r="AY34" s="3">
        <f t="shared" si="29"/>
        <v>-0.66004837288141749</v>
      </c>
    </row>
    <row r="35" spans="11:51" x14ac:dyDescent="0.25">
      <c r="V35" s="3">
        <f t="shared" si="26"/>
        <v>-5.9371271186499541E-2</v>
      </c>
      <c r="W35" s="125">
        <f>W10-W27</f>
        <v>-1.1008086271185995</v>
      </c>
      <c r="X35" s="3">
        <f t="shared" si="26"/>
        <v>-0.5716925593220985</v>
      </c>
      <c r="Y35" s="3">
        <f t="shared" si="26"/>
        <v>-0.19847566101699954</v>
      </c>
      <c r="Z35" s="3">
        <f t="shared" si="26"/>
        <v>-0.1083893389830024</v>
      </c>
      <c r="AA35" s="3">
        <f t="shared" si="26"/>
        <v>-0.14120374576279815</v>
      </c>
      <c r="AC35" s="125">
        <f t="shared" ref="AC35:AG35" si="32">AC10-AC27</f>
        <v>-0.83355679661016957</v>
      </c>
      <c r="AD35" s="3">
        <f t="shared" si="32"/>
        <v>-0.26977172881356015</v>
      </c>
      <c r="AE35" s="3">
        <f t="shared" si="32"/>
        <v>-0.18528533898306065</v>
      </c>
      <c r="AF35" s="3">
        <f t="shared" si="32"/>
        <v>-0.28513047457627927</v>
      </c>
      <c r="AG35" s="3">
        <f t="shared" si="32"/>
        <v>-0.65561472881355964</v>
      </c>
      <c r="AO35" s="3">
        <f t="shared" ref="AO35:AS35" si="33">AO10-AO27-$AN10-$AN27</f>
        <v>-3.1460637966101679</v>
      </c>
      <c r="AP35" s="3">
        <f t="shared" si="33"/>
        <v>-4.1082100847457674</v>
      </c>
      <c r="AQ35" s="3">
        <f t="shared" si="33"/>
        <v>-4.5339762203389782</v>
      </c>
      <c r="AR35" s="3">
        <f t="shared" si="33"/>
        <v>-4.4134043220338981</v>
      </c>
      <c r="AS35" s="3">
        <f t="shared" si="33"/>
        <v>-4.2553877457627074</v>
      </c>
      <c r="AU35" s="3">
        <f t="shared" ref="AU35:AY35" si="34">AU10-AU27-$AT10-$AT27</f>
        <v>2.5771023898305172</v>
      </c>
      <c r="AV35" s="3">
        <f t="shared" si="34"/>
        <v>-1.7867067796609863</v>
      </c>
      <c r="AW35" s="3">
        <f t="shared" si="34"/>
        <v>-1.3585560338983858</v>
      </c>
      <c r="AX35" s="3">
        <f t="shared" si="34"/>
        <v>-2.0462954745762838</v>
      </c>
      <c r="AY35" s="3">
        <f t="shared" si="34"/>
        <v>-2.8282360169491847</v>
      </c>
    </row>
    <row r="36" spans="11:51" x14ac:dyDescent="0.25">
      <c r="V36" s="3">
        <f t="shared" si="26"/>
        <v>-5.8018118644099559E-2</v>
      </c>
      <c r="W36" s="3">
        <f t="shared" si="26"/>
        <v>-1.8571237288199427E-2</v>
      </c>
      <c r="X36" s="3">
        <f t="shared" si="26"/>
        <v>-2.8629000000002236E-2</v>
      </c>
      <c r="Y36" s="3">
        <f t="shared" si="26"/>
        <v>-0.46460769491520182</v>
      </c>
      <c r="Z36" s="3">
        <f t="shared" si="26"/>
        <v>-2.8903372881401879E-2</v>
      </c>
      <c r="AA36" s="3">
        <f t="shared" si="26"/>
        <v>-8.2569457627101883E-2</v>
      </c>
      <c r="AC36" s="3">
        <f t="shared" ref="AC36:AG36" si="35">AC11-AC28</f>
        <v>-0.66516277966102955</v>
      </c>
      <c r="AD36" s="3">
        <f t="shared" si="35"/>
        <v>-0.26015969491525048</v>
      </c>
      <c r="AE36" s="3">
        <f t="shared" si="35"/>
        <v>-0.16328644067796017</v>
      </c>
      <c r="AF36" s="3">
        <f t="shared" si="35"/>
        <v>-0.2872252711864407</v>
      </c>
      <c r="AG36" s="3">
        <f t="shared" si="35"/>
        <v>-0.68975411864406944</v>
      </c>
      <c r="AO36" s="3">
        <f t="shared" ref="AO36:AS36" si="36">AO11-AO28-$AN11-$AN28</f>
        <v>-2.28063006779661</v>
      </c>
      <c r="AP36" s="3">
        <f t="shared" si="36"/>
        <v>-2.02592801694915</v>
      </c>
      <c r="AQ36" s="3">
        <f t="shared" si="36"/>
        <v>-2.0368615084745803</v>
      </c>
      <c r="AR36" s="3">
        <f t="shared" si="36"/>
        <v>-1.9091626779661</v>
      </c>
      <c r="AS36" s="3">
        <f t="shared" si="36"/>
        <v>-2.1610085932203398</v>
      </c>
      <c r="AU36" s="3">
        <f t="shared" ref="AU36:AY36" si="37">AU11-AU28-$AT11-$AT28</f>
        <v>-2.4450068474575892</v>
      </c>
      <c r="AV36" s="3">
        <f t="shared" si="37"/>
        <v>-1.0930516440677931</v>
      </c>
      <c r="AW36" s="3">
        <f t="shared" si="37"/>
        <v>-0.47471189830508947</v>
      </c>
      <c r="AX36" s="3">
        <f t="shared" si="37"/>
        <v>-1.3507333220338904</v>
      </c>
      <c r="AY36" s="3">
        <f t="shared" si="37"/>
        <v>-2.74932998305079</v>
      </c>
    </row>
  </sheetData>
  <mergeCells count="9">
    <mergeCell ref="AT1:AY1"/>
    <mergeCell ref="AH1:AM1"/>
    <mergeCell ref="AB1:AF1"/>
    <mergeCell ref="J1:N1"/>
    <mergeCell ref="B18:G20"/>
    <mergeCell ref="P1:T1"/>
    <mergeCell ref="O3:O5"/>
    <mergeCell ref="V1:AA1"/>
    <mergeCell ref="AN1:AS1"/>
  </mergeCells>
  <conditionalFormatting sqref="J30:N31 N29">
    <cfRule type="cellIs" dxfId="19" priority="29" operator="greaterThan">
      <formula>0</formula>
    </cfRule>
  </conditionalFormatting>
  <conditionalFormatting sqref="Q29:S29">
    <cfRule type="cellIs" dxfId="18" priority="28" operator="greaterThan">
      <formula>1.3</formula>
    </cfRule>
  </conditionalFormatting>
  <conditionalFormatting sqref="J29">
    <cfRule type="cellIs" dxfId="17" priority="26" operator="greaterThan">
      <formula>0</formula>
    </cfRule>
    <cfRule type="cellIs" dxfId="16" priority="27" operator="greaterThan">
      <formula>3.19</formula>
    </cfRule>
  </conditionalFormatting>
  <conditionalFormatting sqref="K29:M29">
    <cfRule type="cellIs" dxfId="15" priority="24" operator="greaterThan">
      <formula>0</formula>
    </cfRule>
    <cfRule type="cellIs" dxfId="14" priority="25" operator="greaterThan">
      <formula>3.19</formula>
    </cfRule>
  </conditionalFormatting>
  <conditionalFormatting sqref="P29:T29">
    <cfRule type="cellIs" dxfId="13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6"/>
  <sheetViews>
    <sheetView zoomScale="85" zoomScaleNormal="85" workbookViewId="0">
      <pane xSplit="7" ySplit="2" topLeftCell="H9" activePane="bottomRight" state="frozen"/>
      <selection activeCell="P1" sqref="P1:T1"/>
      <selection pane="topRight" activeCell="P1" sqref="P1:T1"/>
      <selection pane="bottomLeft" activeCell="P1" sqref="P1:T1"/>
      <selection pane="bottomRight" activeCell="I18" sqref="I18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7" t="str">
        <f ca="1">'DC-h2-ipb2-28b'!A1</f>
        <v>DC-h2-ipb2-28b</v>
      </c>
      <c r="F1" s="58"/>
      <c r="G1" s="59"/>
      <c r="H1" s="40"/>
      <c r="I1" s="11"/>
      <c r="J1" s="157" t="s">
        <v>62</v>
      </c>
      <c r="K1" s="157"/>
      <c r="L1" s="157"/>
      <c r="M1" s="157"/>
      <c r="N1" s="158"/>
      <c r="O1" s="13"/>
      <c r="P1" s="159" t="s">
        <v>63</v>
      </c>
      <c r="Q1" s="159"/>
      <c r="R1" s="159"/>
      <c r="S1" s="159"/>
      <c r="T1" s="160"/>
      <c r="V1" s="153" t="s">
        <v>5</v>
      </c>
      <c r="W1" s="153"/>
      <c r="X1" s="153"/>
      <c r="Y1" s="153"/>
      <c r="Z1" s="153"/>
      <c r="AA1" s="153"/>
      <c r="AB1" s="5" t="s">
        <v>18</v>
      </c>
      <c r="AC1" s="5"/>
      <c r="AD1" s="5"/>
      <c r="AE1" s="5"/>
      <c r="AF1" s="5"/>
      <c r="AG1" s="153" t="s">
        <v>15</v>
      </c>
      <c r="AH1" s="153"/>
      <c r="AI1" s="153"/>
      <c r="AJ1" s="153"/>
      <c r="AK1" s="153"/>
      <c r="AL1" s="153" t="s">
        <v>2</v>
      </c>
      <c r="AM1" s="153"/>
      <c r="AN1" s="153"/>
      <c r="AO1" s="153"/>
      <c r="AP1" s="153"/>
      <c r="AQ1" s="153" t="s">
        <v>3</v>
      </c>
      <c r="AR1" s="153"/>
      <c r="AS1" s="153"/>
      <c r="AT1" s="153"/>
      <c r="AU1" s="153"/>
    </row>
    <row r="2" spans="1:47" ht="15" customHeight="1" x14ac:dyDescent="0.25">
      <c r="A2" s="1" t="s">
        <v>61</v>
      </c>
      <c r="B2" s="3" t="s">
        <v>36</v>
      </c>
      <c r="C2" s="3"/>
      <c r="D2" s="3"/>
      <c r="E2" s="60" t="s">
        <v>1</v>
      </c>
      <c r="F2" s="60" t="s">
        <v>23</v>
      </c>
      <c r="G2" s="63" t="s">
        <v>25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51"/>
      <c r="C3" s="52"/>
      <c r="D3" s="52"/>
      <c r="E3" s="60">
        <f>'DC-h2-ipb2-28b'!M4*100</f>
        <v>150</v>
      </c>
      <c r="F3" s="61">
        <f>'DC-h2-ipb2-28b'!O4</f>
        <v>0.41335216422290755</v>
      </c>
      <c r="G3" s="62">
        <f>'DC-h2-ipb2-28b'!P4</f>
        <v>0</v>
      </c>
      <c r="M3" s="7"/>
      <c r="N3" s="7"/>
      <c r="O3" s="154" t="s">
        <v>10</v>
      </c>
      <c r="P3" s="9"/>
      <c r="Q3" s="12"/>
      <c r="R3" s="12"/>
      <c r="S3" s="32"/>
      <c r="T3" s="32"/>
      <c r="U3" s="18" t="s">
        <v>16</v>
      </c>
      <c r="V3" s="2"/>
    </row>
    <row r="4" spans="1:47" x14ac:dyDescent="0.25">
      <c r="A4" s="61">
        <f>'DC-h2-ipb2-28b'!B4</f>
        <v>13.200298999999999</v>
      </c>
      <c r="B4" s="61">
        <f>'DC-h2-ipb2-28b'!G5</f>
        <v>2.1130546693465182</v>
      </c>
      <c r="C4" s="61">
        <f>'DC-h2-ipb2-28b'!G6</f>
        <v>2.1136561003172698</v>
      </c>
      <c r="D4" s="61">
        <f>'DC-h2-ipb2-28b'!G7</f>
        <v>2.1801946193541872</v>
      </c>
      <c r="E4" s="60">
        <f>'DC-h2-ipb2-28b'!M5*100</f>
        <v>200</v>
      </c>
      <c r="F4" s="61">
        <f>'DC-h2-ipb2-28b'!O5</f>
        <v>0.45225118158322425</v>
      </c>
      <c r="G4" s="62">
        <f>'DC-h2-ipb2-28b'!P5</f>
        <v>4.6496645773602907E-2</v>
      </c>
      <c r="M4" s="7"/>
      <c r="N4" s="7"/>
      <c r="O4" s="154"/>
      <c r="P4" s="9"/>
      <c r="Q4" s="12"/>
      <c r="R4" s="12"/>
      <c r="S4" s="32"/>
      <c r="T4" s="32"/>
      <c r="U4" s="18"/>
      <c r="V4" s="2"/>
    </row>
    <row r="5" spans="1:47" x14ac:dyDescent="0.25">
      <c r="B5" s="51"/>
      <c r="C5" s="52"/>
      <c r="D5" s="52"/>
      <c r="E5" s="60">
        <f>'DC-h2-ipb2-28b'!M6*100</f>
        <v>250</v>
      </c>
      <c r="F5" s="61">
        <f>'DC-h2-ipb2-28b'!O6</f>
        <v>0.48108908038893228</v>
      </c>
      <c r="G5" s="62">
        <f>'DC-h2-ipb2-28b'!P6</f>
        <v>0</v>
      </c>
      <c r="M5" s="7"/>
      <c r="N5" s="7"/>
      <c r="O5" s="154"/>
      <c r="P5" s="9"/>
      <c r="Q5" s="12"/>
      <c r="R5" s="12"/>
      <c r="S5" s="32"/>
      <c r="T5" s="32"/>
      <c r="U5" s="18" t="s">
        <v>19</v>
      </c>
      <c r="V5" s="2" t="s">
        <v>17</v>
      </c>
    </row>
    <row r="6" spans="1:47" x14ac:dyDescent="0.25">
      <c r="A6" s="34"/>
      <c r="B6" s="50"/>
      <c r="C6" s="3"/>
      <c r="D6" s="3"/>
      <c r="E6" s="60">
        <f>'DC-h2-ipb2-28b'!M7*100</f>
        <v>275</v>
      </c>
      <c r="F6" s="61">
        <f>'DC-h2-ipb2-28b'!O7</f>
        <v>0.49486046276504769</v>
      </c>
      <c r="G6" s="62">
        <f>'DC-h2-ipb2-28b'!P7</f>
        <v>0</v>
      </c>
      <c r="J6" s="3">
        <f>$V6-W6-AB6+$F$3*AB6+$G$3</f>
        <v>1.1053762525517601</v>
      </c>
      <c r="K6" s="3">
        <f t="shared" ref="K6:N6" si="1">$V6-X6-AC6+$F$3*AC6+$G$3</f>
        <v>0.92770687426622822</v>
      </c>
      <c r="L6" s="3">
        <f t="shared" si="1"/>
        <v>0.8613286643616247</v>
      </c>
      <c r="M6" s="3">
        <f t="shared" si="1"/>
        <v>0.96756476656106361</v>
      </c>
      <c r="N6" s="3">
        <f t="shared" si="1"/>
        <v>1.24475084679077</v>
      </c>
      <c r="O6" s="54">
        <v>1</v>
      </c>
      <c r="P6" s="10">
        <f>($F$3*$O6*AB6+$G$3+$V6-W6)/(AB6*$O6)</f>
        <v>1.2553707816145525</v>
      </c>
      <c r="Q6" s="10">
        <f t="shared" ref="Q6:T6" si="2">($F$3*$O6*AC6+$G$3+$V6-X6)/(AC6*$O6)</f>
        <v>1.2133983807372704</v>
      </c>
      <c r="R6" s="10">
        <f t="shared" si="2"/>
        <v>1.1915633438185644</v>
      </c>
      <c r="S6" s="10">
        <f t="shared" si="2"/>
        <v>1.2217881228011458</v>
      </c>
      <c r="T6" s="10">
        <f t="shared" si="2"/>
        <v>1.2922724717698684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61">
        <f>'DC-h2-ipb2-28b'!B9</f>
        <v>23.582187000000001</v>
      </c>
      <c r="B7" s="61">
        <f>'DC-h2-ipb2-28b'!G10</f>
        <v>1.9830612418939741</v>
      </c>
      <c r="C7" s="61">
        <f>'DC-h2-ipb2-28b'!G11</f>
        <v>2.0262271990934422</v>
      </c>
      <c r="D7" s="61">
        <f>'DC-h2-ipb2-28b'!G12</f>
        <v>1.9972644835915041</v>
      </c>
      <c r="E7" s="60">
        <f>'DC-h2-ipb2-28b'!M8*100</f>
        <v>300</v>
      </c>
      <c r="F7" s="61">
        <f>'DC-h2-ipb2-28b'!O8</f>
        <v>0.50072551601274784</v>
      </c>
      <c r="G7" s="62">
        <f>'DC-h2-ipb2-28b'!P8</f>
        <v>-4.6776203432279395E-3</v>
      </c>
      <c r="J7" s="3">
        <f>$V7-W7-AB7+$F$4*AB7+$G$4</f>
        <v>1.6172140911051316</v>
      </c>
      <c r="K7" s="3">
        <f t="shared" ref="K7:N7" si="3">$V7-X7-AC7+$F$4*AC7+$G$4</f>
        <v>1.4929205391009273</v>
      </c>
      <c r="L7" s="3">
        <f t="shared" si="3"/>
        <v>1.2241164585243371</v>
      </c>
      <c r="M7" s="3">
        <f t="shared" si="3"/>
        <v>1.4386613756653261</v>
      </c>
      <c r="N7" s="3">
        <f t="shared" si="3"/>
        <v>1.6584219478827698</v>
      </c>
      <c r="O7" s="54">
        <v>1</v>
      </c>
      <c r="P7" s="10">
        <f>($F$4*$O7*AB7+$G$4+$V7-W7)/(AB7*$O7)</f>
        <v>1.340210708742414</v>
      </c>
      <c r="Q7" s="10">
        <f t="shared" ref="Q7:T7" si="4">($F$4*$O7*AC7+$G$4+$V7-X7)/(AC7*$O7)</f>
        <v>1.3216087919100123</v>
      </c>
      <c r="R7" s="10">
        <f t="shared" si="4"/>
        <v>1.2421526164847667</v>
      </c>
      <c r="S7" s="10">
        <f t="shared" si="4"/>
        <v>1.3027172609440754</v>
      </c>
      <c r="T7" s="10">
        <f t="shared" si="4"/>
        <v>1.3459253516437844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4"/>
      <c r="B8" s="51"/>
      <c r="C8" s="52"/>
      <c r="D8" s="52"/>
      <c r="E8" s="60">
        <f>'DC-h2-ipb2-28b'!M9*100</f>
        <v>325</v>
      </c>
      <c r="F8" s="61">
        <f>'DC-h2-ipb2-28b'!O9</f>
        <v>0.51860781151880964</v>
      </c>
      <c r="G8" s="62">
        <f>'DC-h2-ipb2-28b'!P9</f>
        <v>0</v>
      </c>
      <c r="J8" s="3">
        <f>$V8-W8-AB8+$F$5*AB8+$G$5</f>
        <v>2.1058091383231532</v>
      </c>
      <c r="K8" s="3">
        <f t="shared" ref="K8:N8" si="5">$V8-X8-AC8+$F$5*AC8+$G$5</f>
        <v>1.8996041706282858</v>
      </c>
      <c r="L8" s="3">
        <f t="shared" si="5"/>
        <v>1.8447857256248059</v>
      </c>
      <c r="M8" s="3">
        <f t="shared" si="5"/>
        <v>1.8963346407553998</v>
      </c>
      <c r="N8" s="3">
        <f t="shared" si="5"/>
        <v>2.1365073753756421</v>
      </c>
      <c r="O8" s="54">
        <v>1</v>
      </c>
      <c r="P8" s="10">
        <f>($F$5*$O8*AB8+$G$5+$V8-W8)/(AB8*$O8)</f>
        <v>1.4039997658644554</v>
      </c>
      <c r="Q8" s="10">
        <f t="shared" ref="Q8:T8" si="6">($F$5*$O8*AC8+$G$5+$V8-X8)/(AC8*$O8)</f>
        <v>1.3646202821202236</v>
      </c>
      <c r="R8" s="10">
        <f t="shared" si="6"/>
        <v>1.351930855650318</v>
      </c>
      <c r="S8" s="10">
        <f t="shared" si="6"/>
        <v>1.3655888424826026</v>
      </c>
      <c r="T8" s="10">
        <f t="shared" si="6"/>
        <v>1.4092938551872272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4"/>
      <c r="B9" s="50"/>
      <c r="C9" s="3"/>
      <c r="D9" s="3"/>
      <c r="E9" s="60">
        <f>'DC-h2-ipb2-28b'!M10*100</f>
        <v>350</v>
      </c>
      <c r="F9" s="61">
        <f>'DC-h2-ipb2-28b'!O10</f>
        <v>0.52858377789645616</v>
      </c>
      <c r="G9" s="62">
        <f>'DC-h2-ipb2-28b'!P10</f>
        <v>0</v>
      </c>
      <c r="J9" s="3">
        <f>$V9-W9-AB9+$F$7*AB9+$G$7</f>
        <v>2.0361433364840753</v>
      </c>
      <c r="K9" s="3">
        <f t="shared" ref="K9:N9" si="7">$V9-X9-AC9+$F$7*AC9+$G$7</f>
        <v>1.8674199842440879</v>
      </c>
      <c r="L9" s="3">
        <f t="shared" si="7"/>
        <v>1.8428582442998525</v>
      </c>
      <c r="M9" s="3">
        <f t="shared" si="7"/>
        <v>1.8295867080723198</v>
      </c>
      <c r="N9" s="3">
        <f t="shared" si="7"/>
        <v>1.9961481824140059</v>
      </c>
      <c r="O9" s="54">
        <v>1</v>
      </c>
      <c r="P9" s="10">
        <f>($F$7*$O9*AB9+$G$7+$V9-W9)/(AB9*$O9)</f>
        <v>1.3893316333764298</v>
      </c>
      <c r="Q9" s="10">
        <f t="shared" ref="Q9:T9" si="8">($F$7*$O9*AC9+$G$7+$V9-X9)/(AC9*$O9)</f>
        <v>1.3554544391204053</v>
      </c>
      <c r="R9" s="10">
        <f t="shared" si="8"/>
        <v>1.3480782097653647</v>
      </c>
      <c r="S9" s="10">
        <f t="shared" si="8"/>
        <v>1.3511105260280614</v>
      </c>
      <c r="T9" s="10">
        <f t="shared" si="8"/>
        <v>1.3881800681210013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4"/>
      <c r="B10" s="50"/>
      <c r="C10" s="3"/>
      <c r="D10" s="3"/>
      <c r="E10" s="60">
        <f>'DC-h2-ipb2-28b'!M11*100</f>
        <v>375</v>
      </c>
      <c r="F10" s="61">
        <f>'DC-h2-ipb2-28b'!O11</f>
        <v>0.5372946056079464</v>
      </c>
      <c r="G10" s="62">
        <f>'DC-h2-ipb2-28b'!P11</f>
        <v>0</v>
      </c>
      <c r="J10" s="3">
        <f>$V10-W10-AB10+$F$9*AB10+$G$9</f>
        <v>2.1797349484748447</v>
      </c>
      <c r="K10" s="3">
        <f t="shared" ref="K10:N10" si="9">$V10-X10-AC10+$F$9*AC10+$G$9</f>
        <v>2.0569647539361799</v>
      </c>
      <c r="L10" s="3">
        <f t="shared" si="9"/>
        <v>1.9397135053699524</v>
      </c>
      <c r="M10" s="3">
        <f t="shared" si="9"/>
        <v>2.0264515157171723</v>
      </c>
      <c r="N10" s="3">
        <f t="shared" si="9"/>
        <v>2.1759301647926312</v>
      </c>
      <c r="O10" s="54">
        <v>1</v>
      </c>
      <c r="P10" s="10">
        <f>($F$9*$O10*AB10+$G$9+$V10-W10)/(AB10*$O10)</f>
        <v>1.4038439269448175</v>
      </c>
      <c r="Q10" s="10">
        <f t="shared" ref="Q10:T10" si="10">($F$9*$O10*AC10+$G$9+$V10-X10)/(AC10*$O10)</f>
        <v>1.3738522439767913</v>
      </c>
      <c r="R10" s="10">
        <f t="shared" si="10"/>
        <v>1.3371203511242906</v>
      </c>
      <c r="S10" s="10">
        <f t="shared" si="10"/>
        <v>1.3708676239974695</v>
      </c>
      <c r="T10" s="10">
        <f t="shared" si="10"/>
        <v>1.4067475720882316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61">
        <f>'DC-h2-ipb2-28b'!B14</f>
        <v>36.177188999999998</v>
      </c>
      <c r="B11" s="61">
        <f>'DC-h2-ipb2-28b'!G15</f>
        <v>1.9493366235334431</v>
      </c>
      <c r="C11" s="61">
        <f>'DC-h2-ipb2-28b'!G21</f>
        <v>1.8459125399787606</v>
      </c>
      <c r="D11" s="61">
        <f>'DC-h2-ipb2-28b'!G22</f>
        <v>1.7808576311574169</v>
      </c>
      <c r="E11" s="60">
        <f>'DC-h2-ipb2-28b'!M12*100</f>
        <v>400</v>
      </c>
      <c r="F11" s="61">
        <f>'DC-h2-ipb2-28b'!O12</f>
        <v>0.5497211533591817</v>
      </c>
      <c r="G11" s="62">
        <f>'DC-h2-ipb2-28b'!P12</f>
        <v>-3.8901466027035925E-2</v>
      </c>
      <c r="J11" s="3">
        <f>$V11-W11-AB11+$F$11*AB11+$G$11</f>
        <v>2.2756489097787078</v>
      </c>
      <c r="K11" s="3">
        <f t="shared" ref="K11:N11" si="11">$V11-X11-AC11+$F$11*AC11+$G$11</f>
        <v>2.089801335711746</v>
      </c>
      <c r="L11" s="3">
        <f t="shared" si="11"/>
        <v>1.9350120727668727</v>
      </c>
      <c r="M11" s="3">
        <f t="shared" si="11"/>
        <v>2.0614685446463401</v>
      </c>
      <c r="N11" s="3">
        <f t="shared" si="11"/>
        <v>2.2483206923115464</v>
      </c>
      <c r="O11" s="54">
        <v>1</v>
      </c>
      <c r="P11" s="10">
        <f>($F$11*$O11*AB11+$G$11+$V11-W11)/(AB11*$O11)</f>
        <v>1.4146163226159643</v>
      </c>
      <c r="Q11" s="10">
        <f t="shared" ref="Q11:T11" si="12">($F$11*$O11*AC11+$G$11+$V11-X11)/(AC11*$O11)</f>
        <v>1.377462399907476</v>
      </c>
      <c r="R11" s="10">
        <f t="shared" si="12"/>
        <v>1.3363140130356239</v>
      </c>
      <c r="S11" s="10">
        <f t="shared" si="12"/>
        <v>1.3726758861911346</v>
      </c>
      <c r="T11" s="10">
        <f t="shared" si="12"/>
        <v>1.411264810539776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50"/>
      <c r="C12" s="3"/>
      <c r="D12" s="3"/>
      <c r="E12" s="60">
        <f>'DC-h2-ipb2-28b'!M13*100</f>
        <v>450</v>
      </c>
      <c r="F12" s="61">
        <f>'DC-h2-ipb2-28b'!O13</f>
        <v>0.55583625674547943</v>
      </c>
      <c r="G12" s="62">
        <f>'DC-h2-ipb2-28b'!P13</f>
        <v>0</v>
      </c>
      <c r="P12" s="41"/>
      <c r="Q12" s="41"/>
      <c r="R12" s="41"/>
      <c r="S12" s="41"/>
      <c r="T12" s="42"/>
      <c r="U12" s="20"/>
      <c r="V12" s="3"/>
      <c r="W12" s="1" t="s">
        <v>35</v>
      </c>
      <c r="AB12" s="1" t="s">
        <v>33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0"/>
      <c r="C13" s="3"/>
      <c r="D13" s="3"/>
      <c r="E13" s="60">
        <f>'DC-h2-ipb2-28b'!M14*100</f>
        <v>500</v>
      </c>
      <c r="F13" s="61">
        <f>'DC-h2-ipb2-28b'!O14</f>
        <v>0.56187166417305323</v>
      </c>
      <c r="G13" s="62">
        <f>'DC-h2-ipb2-28b'!P14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6"/>
      <c r="U13" s="17">
        <f>U6</f>
        <v>150</v>
      </c>
      <c r="W13" s="3">
        <f>$V6-W6</f>
        <v>3.6446901951219601</v>
      </c>
      <c r="X13" s="3">
        <f t="shared" ref="X13:AA13" si="13">$V6-X6</f>
        <v>3.4780412682926904</v>
      </c>
      <c r="Y13" s="3">
        <f t="shared" si="13"/>
        <v>3.4990806829268406</v>
      </c>
      <c r="Z13" s="3">
        <f t="shared" si="13"/>
        <v>3.5268531951219604</v>
      </c>
      <c r="AA13" s="3">
        <f t="shared" si="13"/>
        <v>3.7432084878048801</v>
      </c>
      <c r="AB13" s="3">
        <f t="shared" ref="AB13:AB18" si="14">AB6/(V6-W6)</f>
        <v>1.1876221966418514</v>
      </c>
      <c r="AC13" s="3">
        <f t="shared" ref="AC13:AC18" si="15">AC6/(V6-X6)</f>
        <v>1.2499277908678765</v>
      </c>
      <c r="AD13" s="3">
        <f t="shared" ref="AD13:AD18" si="16">AD6/(V6-Y6)</f>
        <v>1.2849982449745585</v>
      </c>
      <c r="AE13" s="3">
        <f t="shared" ref="AE13:AE18" si="17">AE6/(V6-Z6)</f>
        <v>1.2369563592379751</v>
      </c>
      <c r="AF13" s="3">
        <f t="shared" ref="AF13:AF18" si="18">AF6/(V6-AA6)</f>
        <v>1.1377595800362934</v>
      </c>
    </row>
    <row r="14" spans="1:47" x14ac:dyDescent="0.25">
      <c r="B14" s="50"/>
      <c r="C14" s="3"/>
      <c r="D14" s="3"/>
      <c r="E14" s="60">
        <f>'DC-h2-ipb2-28b'!M15*100</f>
        <v>550</v>
      </c>
      <c r="F14" s="61">
        <f>'DC-h2-ipb2-28b'!O15</f>
        <v>0.56284651693600185</v>
      </c>
      <c r="G14" s="62">
        <f>'DC-h2-ipb2-28b'!P15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6"/>
      <c r="U14" s="17">
        <f t="shared" ref="U14:U18" si="19">U7</f>
        <v>200</v>
      </c>
      <c r="V14" s="2"/>
      <c r="W14" s="3">
        <f t="shared" ref="W14:AA18" si="20">$V7-W7</f>
        <v>4.174477658536599</v>
      </c>
      <c r="X14" s="3">
        <f t="shared" si="20"/>
        <v>3.9890952439024598</v>
      </c>
      <c r="Y14" s="3">
        <f t="shared" si="20"/>
        <v>3.9465692195122095</v>
      </c>
      <c r="Z14" s="3">
        <f t="shared" si="20"/>
        <v>3.9953366341463585</v>
      </c>
      <c r="AA14" s="3">
        <f t="shared" si="20"/>
        <v>4.2379215121951397</v>
      </c>
      <c r="AB14" s="3">
        <f t="shared" si="14"/>
        <v>1.1387211733760687</v>
      </c>
      <c r="AC14" s="3">
        <f t="shared" si="15"/>
        <v>1.1636821553245962</v>
      </c>
      <c r="AD14" s="3">
        <f t="shared" si="16"/>
        <v>1.2808959332124545</v>
      </c>
      <c r="AE14" s="3">
        <f t="shared" si="17"/>
        <v>1.1895097920318058</v>
      </c>
      <c r="AF14" s="3">
        <f t="shared" si="18"/>
        <v>1.1312529804215656</v>
      </c>
    </row>
    <row r="15" spans="1:47" s="24" customFormat="1" x14ac:dyDescent="0.25">
      <c r="A15" s="61">
        <f>'DC-h2-ipb2-28b'!B19</f>
        <v>71.912785</v>
      </c>
      <c r="B15" s="61">
        <f>'DC-h2-ipb2-28b'!G20</f>
        <v>1.710179393063606</v>
      </c>
      <c r="C15" s="61">
        <f>'DC-h2-ipb2-28b'!G21</f>
        <v>1.8459125399787606</v>
      </c>
      <c r="D15" s="61">
        <f>'DC-h2-ipb2-28b'!G22</f>
        <v>1.7808576311574169</v>
      </c>
      <c r="E15" s="60">
        <f>'DC-h2-ipb2-28b'!M16*100</f>
        <v>600</v>
      </c>
      <c r="F15" s="61">
        <f>'DC-h2-ipb2-28b'!O16</f>
        <v>0.55793113930373617</v>
      </c>
      <c r="G15" s="62">
        <f>'DC-h2-ipb2-28b'!P16</f>
        <v>3.0409143457279519E-3</v>
      </c>
      <c r="I15" s="7"/>
      <c r="J15" s="7"/>
      <c r="K15" s="7"/>
      <c r="L15" s="7"/>
      <c r="M15" s="7"/>
      <c r="N15" s="7"/>
      <c r="O15" s="14"/>
      <c r="P15" s="9"/>
      <c r="T15" s="36"/>
      <c r="U15" s="17">
        <f t="shared" si="19"/>
        <v>250</v>
      </c>
      <c r="V15" s="3"/>
      <c r="W15" s="3">
        <f t="shared" si="20"/>
        <v>4.8105813902439021</v>
      </c>
      <c r="X15" s="3">
        <f t="shared" si="20"/>
        <v>4.603034000000001</v>
      </c>
      <c r="Y15" s="3">
        <f t="shared" si="20"/>
        <v>4.5648639512195004</v>
      </c>
      <c r="Z15" s="3">
        <f t="shared" si="20"/>
        <v>4.5879615121951005</v>
      </c>
      <c r="AA15" s="3">
        <f t="shared" si="20"/>
        <v>4.8452140731707019</v>
      </c>
      <c r="AB15" s="3">
        <f t="shared" si="14"/>
        <v>1.0835284667711453</v>
      </c>
      <c r="AC15" s="3">
        <f t="shared" si="15"/>
        <v>1.13182194136493</v>
      </c>
      <c r="AD15" s="3">
        <f t="shared" si="16"/>
        <v>1.1483142270016242</v>
      </c>
      <c r="AE15" s="3">
        <f t="shared" si="17"/>
        <v>1.1305825539544898</v>
      </c>
      <c r="AF15" s="3">
        <f t="shared" si="18"/>
        <v>1.0773484764903378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6"/>
      <c r="B16" s="50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7">
        <f t="shared" si="19"/>
        <v>300</v>
      </c>
      <c r="V16" s="3"/>
      <c r="W16" s="3">
        <f t="shared" si="20"/>
        <v>4.6519481463414998</v>
      </c>
      <c r="X16" s="3">
        <f t="shared" si="20"/>
        <v>4.4950924146342004</v>
      </c>
      <c r="Y16" s="3">
        <f t="shared" si="20"/>
        <v>4.4908846097560975</v>
      </c>
      <c r="Z16" s="3">
        <f t="shared" si="20"/>
        <v>4.4359122195122005</v>
      </c>
      <c r="AA16" s="3">
        <f t="shared" si="20"/>
        <v>4.568257609756099</v>
      </c>
      <c r="AB16" s="3">
        <f t="shared" si="14"/>
        <v>1.1242264282101837</v>
      </c>
      <c r="AC16" s="3">
        <f t="shared" si="15"/>
        <v>1.1687441093278026</v>
      </c>
      <c r="AD16" s="3">
        <f t="shared" si="16"/>
        <v>1.1789169094606486</v>
      </c>
      <c r="AE16" s="3">
        <f t="shared" si="17"/>
        <v>1.1746979301163982</v>
      </c>
      <c r="AF16" s="3">
        <f t="shared" si="18"/>
        <v>1.1256644725334306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7">
        <f t="shared" si="19"/>
        <v>350</v>
      </c>
      <c r="V17" s="3"/>
      <c r="W17" s="3">
        <f t="shared" si="20"/>
        <v>4.7241892439024014</v>
      </c>
      <c r="X17" s="3">
        <f t="shared" si="20"/>
        <v>4.6507342682925987</v>
      </c>
      <c r="Y17" s="3">
        <f t="shared" si="20"/>
        <v>4.652134780487799</v>
      </c>
      <c r="Z17" s="3">
        <f t="shared" si="20"/>
        <v>4.602308926829199</v>
      </c>
      <c r="AA17" s="3">
        <f t="shared" si="20"/>
        <v>4.6978106829268</v>
      </c>
      <c r="AB17" s="3">
        <f t="shared" si="14"/>
        <v>1.142517457337985</v>
      </c>
      <c r="AC17" s="3">
        <f t="shared" si="15"/>
        <v>1.1830560823322598</v>
      </c>
      <c r="AD17" s="3">
        <f t="shared" si="16"/>
        <v>1.2368024318402893</v>
      </c>
      <c r="AE17" s="3">
        <f t="shared" si="17"/>
        <v>1.1872482235401587</v>
      </c>
      <c r="AF17" s="3">
        <f t="shared" si="18"/>
        <v>1.1387397278435487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6"/>
      <c r="B18" s="151"/>
      <c r="C18" s="151"/>
      <c r="D18" s="151"/>
      <c r="E18" s="151"/>
      <c r="F18" s="151"/>
      <c r="G18" s="152"/>
      <c r="I18" s="7"/>
      <c r="J18" s="7"/>
      <c r="K18" s="7"/>
      <c r="L18" s="7"/>
      <c r="M18" s="7"/>
      <c r="N18" s="7"/>
      <c r="O18" s="14"/>
      <c r="P18" s="9"/>
      <c r="T18" s="36"/>
      <c r="U18" s="17">
        <f t="shared" si="19"/>
        <v>400</v>
      </c>
      <c r="V18" s="3"/>
      <c r="W18" s="3">
        <f t="shared" si="20"/>
        <v>4.7859353902440027</v>
      </c>
      <c r="X18" s="3">
        <f t="shared" si="20"/>
        <v>4.621648682926903</v>
      </c>
      <c r="Y18" s="3">
        <f t="shared" si="20"/>
        <v>4.5646322439025013</v>
      </c>
      <c r="Z18" s="3">
        <f t="shared" si="20"/>
        <v>4.5911018048781003</v>
      </c>
      <c r="AA18" s="3">
        <f t="shared" si="20"/>
        <v>4.7488265121952011</v>
      </c>
      <c r="AB18" s="3">
        <f t="shared" si="14"/>
        <v>1.1468114821869262</v>
      </c>
      <c r="AC18" s="3">
        <f t="shared" si="15"/>
        <v>1.19793809616961</v>
      </c>
      <c r="AD18" s="3">
        <f t="shared" si="16"/>
        <v>1.260471185235102</v>
      </c>
      <c r="AE18" s="3">
        <f t="shared" si="17"/>
        <v>1.2048375560244518</v>
      </c>
      <c r="AF18" s="3">
        <f t="shared" si="18"/>
        <v>1.151198996854079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6"/>
      <c r="B19" s="151"/>
      <c r="C19" s="151"/>
      <c r="D19" s="151"/>
      <c r="E19" s="151"/>
      <c r="F19" s="151"/>
      <c r="G19" s="152"/>
      <c r="I19" s="7"/>
      <c r="J19" s="7"/>
      <c r="K19" s="7"/>
      <c r="L19" s="7"/>
      <c r="M19" s="7"/>
      <c r="N19" s="7"/>
      <c r="O19" s="14"/>
      <c r="P19" s="9"/>
      <c r="T19" s="9"/>
      <c r="U19" s="18" t="s">
        <v>47</v>
      </c>
      <c r="V19" s="3"/>
      <c r="W19" s="3"/>
      <c r="X19" s="3"/>
      <c r="Y19" s="3"/>
      <c r="Z19" s="3"/>
      <c r="AA19" s="3"/>
      <c r="AB19" s="149"/>
      <c r="AC19" s="149"/>
      <c r="AD19" s="149"/>
      <c r="AE19" s="149"/>
      <c r="AF19" s="149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6"/>
      <c r="B20" s="151"/>
      <c r="C20" s="151"/>
      <c r="D20" s="151"/>
      <c r="E20" s="151"/>
      <c r="F20" s="151"/>
      <c r="G20" s="152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B20" s="149"/>
      <c r="AC20" s="149"/>
      <c r="AD20" s="149"/>
      <c r="AE20" s="149"/>
      <c r="AF20" s="149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49"/>
      <c r="E21" s="9"/>
      <c r="F21" s="9"/>
      <c r="G21" s="36"/>
      <c r="U21" s="18" t="s">
        <v>19</v>
      </c>
      <c r="V21" s="2" t="s">
        <v>40</v>
      </c>
    </row>
    <row r="22" spans="1:47" ht="15" customHeight="1" x14ac:dyDescent="0.25">
      <c r="B22" s="49"/>
      <c r="E22" s="9"/>
      <c r="F22" s="9"/>
      <c r="G22" s="36"/>
      <c r="J22" s="3">
        <f>$V22-W22-AB22+$F$3*AB22+$G$3</f>
        <v>-0.43096209856580048</v>
      </c>
      <c r="K22" s="3">
        <f t="shared" ref="K22" si="21">$V22-X22-AC22+$F$3*AC22+$G$3</f>
        <v>-0.52224956861716221</v>
      </c>
      <c r="L22" s="3">
        <f t="shared" ref="L22" si="22">$V22-Y22-AD22+$F$3*AD22+$G$3</f>
        <v>-0.69283879451587227</v>
      </c>
      <c r="M22" s="3">
        <f t="shared" ref="M22" si="23">$V22-Z22-AE22+$F$3*AE22+$G$3</f>
        <v>-0.54513210093027187</v>
      </c>
      <c r="N22" s="3">
        <f t="shared" ref="N22" si="24">$V22-AA22-AF22+$F$3*AF22+$G$3</f>
        <v>-0.37531232324326358</v>
      </c>
      <c r="O22" s="54">
        <v>1</v>
      </c>
      <c r="P22" s="10">
        <f>($F$3*$O22*AB22+$G$3+$V22-W22)/(AB22*$O22)</f>
        <v>0.89580693843173509</v>
      </c>
      <c r="Q22" s="10">
        <f t="shared" ref="Q22" si="25">($F$3*$O22*AC22+$G$3+$V22-X22)/(AC22*$O22)</f>
        <v>0.87987147962411294</v>
      </c>
      <c r="R22" s="10">
        <f t="shared" ref="R22" si="26">($F$3*$O22*AD22+$G$3+$V22-Y22)/(AD22*$O22)</f>
        <v>0.85279866600534182</v>
      </c>
      <c r="S22" s="10">
        <f t="shared" ref="S22" si="27">($F$3*$O22*AE22+$G$3+$V22-Z22)/(AE22*$O22)</f>
        <v>0.87338689975275141</v>
      </c>
      <c r="T22" s="10">
        <f t="shared" ref="T22" si="28">($F$3*$O22*AF22+$G$3+$V22-AA22)/(AF22*$O22)</f>
        <v>0.90735234912317719</v>
      </c>
      <c r="U22" s="19">
        <v>150</v>
      </c>
      <c r="V22" s="23">
        <v>8.7650471951219497</v>
      </c>
      <c r="W22" s="23">
        <v>6.7695235121951196</v>
      </c>
      <c r="X22" s="23">
        <v>6.7368900975609796</v>
      </c>
      <c r="Y22" s="23">
        <v>6.6966856097561003</v>
      </c>
      <c r="Z22" s="23">
        <v>6.7843698292682904</v>
      </c>
      <c r="AA22" s="23">
        <v>6.7638700975609796</v>
      </c>
      <c r="AB22" s="23">
        <v>4.1361880731707297</v>
      </c>
      <c r="AC22" s="23">
        <v>4.3474236341463399</v>
      </c>
      <c r="AD22" s="23">
        <v>4.7067426341463401</v>
      </c>
      <c r="AE22" s="23">
        <v>4.3054952439024401</v>
      </c>
      <c r="AF22" s="23">
        <v>4.0509642682926801</v>
      </c>
      <c r="AG22" s="23">
        <v>49.5988316829268</v>
      </c>
      <c r="AH22" s="23">
        <v>49.245792170731697</v>
      </c>
      <c r="AI22" s="23">
        <v>49.3649740731707</v>
      </c>
      <c r="AJ22" s="23">
        <v>49.4118987560976</v>
      </c>
      <c r="AK22" s="23">
        <v>49.477422243902502</v>
      </c>
      <c r="AL22" s="3">
        <v>1.9384347160493813</v>
      </c>
      <c r="AM22" s="3">
        <v>2.3809066543209871</v>
      </c>
      <c r="AN22" s="3">
        <v>3.139758629629628</v>
      </c>
      <c r="AO22" s="3">
        <v>2.4788161296296303</v>
      </c>
      <c r="AP22" s="3">
        <v>1.9582383086419748</v>
      </c>
      <c r="AQ22" s="7">
        <v>33.278816123456807</v>
      </c>
      <c r="AR22" s="7">
        <v>32.314171518518513</v>
      </c>
      <c r="AS22" s="7">
        <v>31.847067506172856</v>
      </c>
      <c r="AT22" s="7">
        <v>32.465383524691347</v>
      </c>
      <c r="AU22" s="7">
        <v>33.845613388888893</v>
      </c>
    </row>
    <row r="23" spans="1:47" ht="15" customHeight="1" x14ac:dyDescent="0.25">
      <c r="B23" s="49"/>
      <c r="E23" s="9"/>
      <c r="F23" s="9"/>
      <c r="G23" s="36"/>
      <c r="J23" s="3">
        <f>$V23-W23-AB23+$F$4*AB23+$G$4</f>
        <v>-0.10468008784399108</v>
      </c>
      <c r="K23" s="3">
        <f t="shared" ref="K23" si="29">$V23-X23-AC23+$F$4*AC23+$G$4</f>
        <v>-0.19406384866323645</v>
      </c>
      <c r="L23" s="3">
        <f t="shared" ref="L23" si="30">$V23-Y23-AD23+$F$4*AD23+$G$4</f>
        <v>-0.31703476325990954</v>
      </c>
      <c r="M23" s="3">
        <f t="shared" ref="M23" si="31">$V23-Z23-AE23+$F$4*AE23+$G$4</f>
        <v>-0.19752382813183389</v>
      </c>
      <c r="N23" s="3">
        <f t="shared" ref="N23" si="32">$V23-AA23-AF23+$F$4*AF23+$G$4</f>
        <v>-6.1888237632169441E-2</v>
      </c>
      <c r="O23" s="54">
        <v>1</v>
      </c>
      <c r="P23" s="10">
        <f>($F$4*$O23*AB23+$G$4+$V23-W23)/(AB23*$O23)</f>
        <v>0.97519846489356621</v>
      </c>
      <c r="Q23" s="10">
        <f t="shared" ref="Q23:T23" si="33">($F$4*$O23*AC23+$G$4+$V23-X23)/(AC23*$O23)</f>
        <v>0.95642440378432725</v>
      </c>
      <c r="R23" s="10">
        <f t="shared" si="33"/>
        <v>0.93446375888990207</v>
      </c>
      <c r="S23" s="10">
        <f t="shared" si="33"/>
        <v>0.95531132298910515</v>
      </c>
      <c r="T23" s="10">
        <f t="shared" si="33"/>
        <v>0.98503984428128577</v>
      </c>
      <c r="U23" s="19">
        <v>200</v>
      </c>
      <c r="V23" s="23">
        <v>13.0889888780488</v>
      </c>
      <c r="W23" s="23">
        <v>10.9282766829268</v>
      </c>
      <c r="X23" s="23">
        <v>10.8901508780488</v>
      </c>
      <c r="Y23" s="23">
        <v>10.8027586585366</v>
      </c>
      <c r="Z23" s="23">
        <v>10.911961097561001</v>
      </c>
      <c r="AA23" s="23">
        <v>10.931407439024399</v>
      </c>
      <c r="AB23" s="23">
        <v>4.2207100243902396</v>
      </c>
      <c r="AC23" s="23">
        <v>4.4534984146341499</v>
      </c>
      <c r="AD23" s="23">
        <v>4.8375487804878103</v>
      </c>
      <c r="AE23" s="23">
        <v>4.4199972195121902</v>
      </c>
      <c r="AF23" s="23">
        <v>4.1368712195121997</v>
      </c>
      <c r="AG23" s="23">
        <v>50.416209878048797</v>
      </c>
      <c r="AH23" s="23">
        <v>50.4120605365854</v>
      </c>
      <c r="AI23" s="23">
        <v>50.488798926829297</v>
      </c>
      <c r="AJ23" s="23">
        <v>50.5162065853659</v>
      </c>
      <c r="AK23" s="23">
        <v>50.546852829268303</v>
      </c>
      <c r="AL23" s="3">
        <v>1.483729592592592</v>
      </c>
      <c r="AM23" s="3">
        <v>1.8733846049382721</v>
      </c>
      <c r="AN23" s="3">
        <v>2.6239816068111446</v>
      </c>
      <c r="AO23" s="3">
        <v>1.9813636975308639</v>
      </c>
      <c r="AP23" s="3">
        <v>1.5766086296296298</v>
      </c>
      <c r="AQ23" s="7">
        <v>32.990227771604964</v>
      </c>
      <c r="AR23" s="7">
        <v>31.935279685185176</v>
      </c>
      <c r="AS23" s="7">
        <v>31.557925591331315</v>
      </c>
      <c r="AT23" s="7">
        <v>32.029924067901227</v>
      </c>
      <c r="AU23" s="7">
        <v>33.534486962962937</v>
      </c>
    </row>
    <row r="24" spans="1:47" s="24" customFormat="1" ht="15" customHeight="1" x14ac:dyDescent="0.25">
      <c r="A24" s="76"/>
      <c r="B24" s="49"/>
      <c r="C24" s="149"/>
      <c r="D24" s="149"/>
      <c r="E24" s="9"/>
      <c r="F24" s="9"/>
      <c r="G24" s="36"/>
      <c r="H24" s="1"/>
      <c r="I24" s="7"/>
      <c r="J24" s="3">
        <f>$V24-W24-AB24+$F$5*AB24+$G$5</f>
        <v>0.14539242236119199</v>
      </c>
      <c r="K24" s="3">
        <f t="shared" ref="K24" si="34">$V24-X24-AC24+$F$5*AC24+$G$5</f>
        <v>8.3003579206385236E-2</v>
      </c>
      <c r="L24" s="3">
        <f t="shared" ref="L24" si="35">$V24-Y24-AD24+$F$5*AD24+$G$5</f>
        <v>2.207526443362573E-2</v>
      </c>
      <c r="M24" s="3">
        <f t="shared" ref="M24" si="36">$V24-Z24-AE24+$F$5*AE24+$G$5</f>
        <v>9.1812300716795914E-2</v>
      </c>
      <c r="N24" s="3">
        <f t="shared" ref="N24" si="37">$V24-AA24-AF24+$F$5*AF24+$G$5</f>
        <v>0.17707730997355675</v>
      </c>
      <c r="O24" s="54">
        <v>1</v>
      </c>
      <c r="P24" s="10">
        <f>($F$5*$O24*AB24+$G$5+$V24-W24)/(AB24*$O24)</f>
        <v>1.0330513202344105</v>
      </c>
      <c r="Q24" s="10">
        <f t="shared" ref="Q24:T24" si="38">($F$5*$O24*AC24+$G$5+$V24-X24)/(AC24*$O24)</f>
        <v>1.0175408252704046</v>
      </c>
      <c r="R24" s="10">
        <f t="shared" si="38"/>
        <v>1.0042868327367349</v>
      </c>
      <c r="S24" s="10">
        <f t="shared" si="38"/>
        <v>1.0194735780501469</v>
      </c>
      <c r="T24" s="10">
        <f t="shared" si="38"/>
        <v>1.0407237849099824</v>
      </c>
      <c r="U24" s="19">
        <v>250</v>
      </c>
      <c r="V24" s="23">
        <v>17.898304390243901</v>
      </c>
      <c r="W24" s="23">
        <v>15.470228097561</v>
      </c>
      <c r="X24" s="23">
        <v>15.3598026829268</v>
      </c>
      <c r="Y24" s="23">
        <v>15.204070804878</v>
      </c>
      <c r="Z24" s="23">
        <v>15.3599768536585</v>
      </c>
      <c r="AA24" s="23">
        <v>15.464871243902399</v>
      </c>
      <c r="AB24" s="23">
        <v>4.3989898536585397</v>
      </c>
      <c r="AC24" s="23">
        <v>4.73202246341463</v>
      </c>
      <c r="AD24" s="23">
        <v>5.1495511463414596</v>
      </c>
      <c r="AE24" s="23">
        <v>4.7147114146341504</v>
      </c>
      <c r="AF24" s="23">
        <v>4.3482527560975601</v>
      </c>
      <c r="AG24" s="23">
        <v>50.049502829268299</v>
      </c>
      <c r="AH24" s="23">
        <v>50.094397414634102</v>
      </c>
      <c r="AI24" s="23">
        <v>50.152286317073198</v>
      </c>
      <c r="AJ24" s="23">
        <v>50.191392243902399</v>
      </c>
      <c r="AK24" s="23">
        <v>50.213489707317102</v>
      </c>
      <c r="AL24" s="3">
        <v>1.3774750802469138</v>
      </c>
      <c r="AM24" s="3">
        <v>1.8163870987654327</v>
      </c>
      <c r="AN24" s="3">
        <v>2.5167773858024693</v>
      </c>
      <c r="AO24" s="3">
        <v>1.848771901234568</v>
      </c>
      <c r="AP24" s="3">
        <v>1.405627037037037</v>
      </c>
      <c r="AQ24" s="7">
        <v>32.793896827160516</v>
      </c>
      <c r="AR24" s="7">
        <v>31.511236370370355</v>
      </c>
      <c r="AS24" s="7">
        <v>31.124424959876549</v>
      </c>
      <c r="AT24" s="7">
        <v>31.740790703703691</v>
      </c>
      <c r="AU24" s="7">
        <v>33.250925080246908</v>
      </c>
    </row>
    <row r="25" spans="1:47" s="24" customFormat="1" x14ac:dyDescent="0.25">
      <c r="A25" s="76"/>
      <c r="B25" s="49"/>
      <c r="C25" s="149"/>
      <c r="D25" s="149"/>
      <c r="E25" s="9"/>
      <c r="F25" s="9"/>
      <c r="G25" s="36"/>
      <c r="H25" s="1"/>
      <c r="I25" s="7"/>
      <c r="J25" s="3">
        <f>$V25-W25-AB25+$F$7*AB25+$G$7</f>
        <v>0.54049360351608922</v>
      </c>
      <c r="K25" s="3">
        <f t="shared" ref="K25" si="39">$V25-X25-AC25+$F$7*AC25+$G$7</f>
        <v>0.61742269718946474</v>
      </c>
      <c r="L25" s="3">
        <f t="shared" ref="L25" si="40">$V25-Y25-AD25+$F$7*AD25+$G$7</f>
        <v>0.63686129923007684</v>
      </c>
      <c r="M25" s="3">
        <f t="shared" ref="M25" si="41">$V25-Z25-AE25+$F$7*AE25+$G$7</f>
        <v>0.64448391167863761</v>
      </c>
      <c r="N25" s="3">
        <f t="shared" ref="N25" si="42">$V25-AA25-AF25+$F$7*AF25+$G$7</f>
        <v>0.59369545219858022</v>
      </c>
      <c r="O25" s="54">
        <v>1</v>
      </c>
      <c r="P25" s="10">
        <f>($F$7*$O25*AB25+$G$7+$V25-W25)/(AB25*$O25)</f>
        <v>1.1131415724958751</v>
      </c>
      <c r="Q25" s="10">
        <f t="shared" ref="Q25:T25" si="43">($F$7*$O25*AC25+$G$7+$V25-X25)/(AC25*$O25)</f>
        <v>1.1177293165305648</v>
      </c>
      <c r="R25" s="10">
        <f t="shared" si="43"/>
        <v>1.1086764565831657</v>
      </c>
      <c r="S25" s="10">
        <f t="shared" si="43"/>
        <v>1.1228945947419018</v>
      </c>
      <c r="T25" s="10">
        <f t="shared" si="43"/>
        <v>1.1253142483610716</v>
      </c>
      <c r="U25" s="19">
        <v>300</v>
      </c>
      <c r="V25" s="23">
        <v>23.315927804878001</v>
      </c>
      <c r="W25" s="23">
        <v>20.385650390243899</v>
      </c>
      <c r="X25" s="23">
        <v>20.075419365853701</v>
      </c>
      <c r="Y25" s="23">
        <v>19.748561097561002</v>
      </c>
      <c r="Z25" s="23">
        <v>20.048470707317101</v>
      </c>
      <c r="AA25" s="23">
        <v>20.352165365853701</v>
      </c>
      <c r="AB25" s="23">
        <v>4.7771441707317104</v>
      </c>
      <c r="AC25" s="23">
        <v>5.2444260731707297</v>
      </c>
      <c r="AD25" s="23">
        <v>5.8601588536585396</v>
      </c>
      <c r="AE25" s="23">
        <v>5.2442006341463401</v>
      </c>
      <c r="AF25" s="23">
        <v>4.7376532195121897</v>
      </c>
      <c r="AG25" s="23">
        <v>49.5653023902439</v>
      </c>
      <c r="AH25" s="23">
        <v>49.612255317073199</v>
      </c>
      <c r="AI25" s="23">
        <v>49.718596146341497</v>
      </c>
      <c r="AJ25" s="23">
        <v>49.763994097561003</v>
      </c>
      <c r="AK25" s="23">
        <v>49.786583146341499</v>
      </c>
      <c r="AL25" s="3">
        <v>1.3195330617283949</v>
      </c>
      <c r="AM25" s="3">
        <v>1.9094586913580247</v>
      </c>
      <c r="AN25" s="3">
        <v>2.9377664043209872</v>
      </c>
      <c r="AO25" s="3">
        <v>2.68420201851852</v>
      </c>
      <c r="AP25" s="3">
        <v>2.4232163148148138</v>
      </c>
      <c r="AQ25" s="7">
        <v>32.478417506172839</v>
      </c>
      <c r="AR25" s="7">
        <v>31.058172666666671</v>
      </c>
      <c r="AS25" s="7">
        <v>30.755772694444438</v>
      </c>
      <c r="AT25" s="7">
        <v>31.61016574691358</v>
      </c>
      <c r="AU25" s="7">
        <v>33.511662024691354</v>
      </c>
    </row>
    <row r="26" spans="1:47" s="24" customFormat="1" x14ac:dyDescent="0.25">
      <c r="A26" s="76"/>
      <c r="B26" s="49"/>
      <c r="E26" s="10"/>
      <c r="F26" s="10"/>
      <c r="G26" s="39"/>
      <c r="H26" s="1"/>
      <c r="I26" s="7"/>
      <c r="J26" s="3">
        <f>$V26-W26-AB26+$F$9*AB26+$G$9</f>
        <v>0.88617680831891299</v>
      </c>
      <c r="K26" s="3">
        <f t="shared" ref="K26" si="44">$V26-X26-AC26+$F$9*AC26+$G$9</f>
        <v>0.73976691353508173</v>
      </c>
      <c r="L26" s="3">
        <f t="shared" ref="L26" si="45">$V26-Y26-AD26+$F$9*AD26+$G$9</f>
        <v>0.72446968576069626</v>
      </c>
      <c r="M26" s="3">
        <f t="shared" ref="M26" si="46">$V26-Z26-AE26+$F$9*AE26+$G$9</f>
        <v>0.76597840725935473</v>
      </c>
      <c r="N26" s="3">
        <f t="shared" ref="N26" si="47">$V26-AA26-AF26+$F$9*AF26+$G$9</f>
        <v>0.80791614546608592</v>
      </c>
      <c r="O26" s="54">
        <v>1</v>
      </c>
      <c r="P26" s="10">
        <f>($F$9*$O26*AB26+$G$9+$V26-W26)/(AB26*$O26)</f>
        <v>1.1911265603391135</v>
      </c>
      <c r="Q26" s="10">
        <f t="shared" ref="Q26:T26" si="48">($F$9*$O26*AC26+$G$9+$V26-X26)/(AC26*$O26)</f>
        <v>1.1416040114879296</v>
      </c>
      <c r="R26" s="10">
        <f t="shared" si="48"/>
        <v>1.1263683881596076</v>
      </c>
      <c r="S26" s="10">
        <f t="shared" si="48"/>
        <v>1.1471578142781147</v>
      </c>
      <c r="T26" s="10">
        <f t="shared" si="48"/>
        <v>1.1674426620676563</v>
      </c>
      <c r="U26" s="19">
        <v>350</v>
      </c>
      <c r="V26" s="23">
        <v>29.1666845609756</v>
      </c>
      <c r="W26" s="23">
        <v>26.0947407804878</v>
      </c>
      <c r="X26" s="23">
        <v>25.964147560975601</v>
      </c>
      <c r="Y26" s="23">
        <v>25.739586731707298</v>
      </c>
      <c r="Z26" s="23">
        <v>25.946914292682902</v>
      </c>
      <c r="AA26" s="23">
        <v>26.084170219512199</v>
      </c>
      <c r="AB26" s="23">
        <v>4.6365968536585402</v>
      </c>
      <c r="AC26" s="23">
        <v>5.2241946097560996</v>
      </c>
      <c r="AD26" s="23">
        <v>5.7329977560975598</v>
      </c>
      <c r="AE26" s="23">
        <v>5.2051493902438999</v>
      </c>
      <c r="AF26" s="23">
        <v>4.8250316585365898</v>
      </c>
      <c r="AG26" s="23">
        <v>50.5884525853659</v>
      </c>
      <c r="AH26" s="23">
        <v>50.528650121951202</v>
      </c>
      <c r="AI26" s="23">
        <v>49.692455878048797</v>
      </c>
      <c r="AJ26" s="23">
        <v>49.302900000000001</v>
      </c>
      <c r="AK26" s="23">
        <v>49.303639975609798</v>
      </c>
      <c r="AL26" s="3">
        <v>2.944861080246914</v>
      </c>
      <c r="AM26" s="3">
        <v>3.4128761481481473</v>
      </c>
      <c r="AN26" s="3">
        <v>3.8073074475308619</v>
      </c>
      <c r="AO26" s="3">
        <v>2.5826637530864196</v>
      </c>
      <c r="AP26" s="3">
        <v>2.2526746666666657</v>
      </c>
      <c r="AQ26" s="7">
        <v>34.310607135802471</v>
      </c>
      <c r="AR26" s="7">
        <v>32.865580314814814</v>
      </c>
      <c r="AS26" s="7">
        <v>32.194925663580243</v>
      </c>
      <c r="AT26" s="7">
        <v>32.406108851851847</v>
      </c>
      <c r="AU26" s="7">
        <v>34.013159197530882</v>
      </c>
    </row>
    <row r="27" spans="1:47" s="24" customFormat="1" x14ac:dyDescent="0.25">
      <c r="A27" s="76"/>
      <c r="B27" s="49"/>
      <c r="E27" s="10"/>
      <c r="F27" s="10"/>
      <c r="G27" s="39"/>
      <c r="H27" s="1"/>
      <c r="I27" s="7"/>
      <c r="J27" s="3">
        <f>$V27-W27-AB27+$F$11*AB27+$G$11</f>
        <v>0.88711064765347358</v>
      </c>
      <c r="K27" s="3">
        <f t="shared" ref="K27" si="49">$V27-X27-AC27+$F$11*AC27+$G$11</f>
        <v>0.72916102252114556</v>
      </c>
      <c r="L27" s="3">
        <f t="shared" ref="L27" si="50">$V27-Y27-AD27+$F$11*AD27+$G$11</f>
        <v>0.61936483711384516</v>
      </c>
      <c r="M27" s="3">
        <f t="shared" ref="M27" si="51">$V27-Z27-AE27+$F$11*AE27+$G$11</f>
        <v>0.7230765243169428</v>
      </c>
      <c r="N27" s="3">
        <f t="shared" ref="N27" si="52">$V27-AA27-AF27+$F$11*AF27+$G$11</f>
        <v>0.9588452691182574</v>
      </c>
      <c r="O27" s="54">
        <v>1</v>
      </c>
      <c r="P27" s="10">
        <f>($F$11*$O27*AB27+$G$11+$V27-W27)/(AB27*$O27)</f>
        <v>1.1846097788931809</v>
      </c>
      <c r="Q27" s="10">
        <f t="shared" ref="Q27:T27" si="53">($F$11*$O27*AC27+$G$11+$V27-X27)/(AC27*$O27)</f>
        <v>1.1420260922896226</v>
      </c>
      <c r="R27" s="10">
        <f t="shared" si="53"/>
        <v>1.1126835532482648</v>
      </c>
      <c r="S27" s="10">
        <f t="shared" si="53"/>
        <v>1.1410682503692151</v>
      </c>
      <c r="T27" s="10">
        <f t="shared" si="53"/>
        <v>1.2059472274895684</v>
      </c>
      <c r="U27" s="19">
        <v>400</v>
      </c>
      <c r="V27" s="23">
        <v>35.700520634146301</v>
      </c>
      <c r="W27" s="23">
        <v>32.610770707317101</v>
      </c>
      <c r="X27" s="23">
        <v>32.620729512195098</v>
      </c>
      <c r="Y27" s="23">
        <v>32.567297902439002</v>
      </c>
      <c r="Z27" s="23">
        <v>32.630538804878</v>
      </c>
      <c r="AA27" s="23">
        <v>32.606374024390199</v>
      </c>
      <c r="AB27" s="23">
        <v>4.8053285853658503</v>
      </c>
      <c r="AC27" s="23">
        <v>5.1339934146341504</v>
      </c>
      <c r="AD27" s="23">
        <v>5.4964972195122002</v>
      </c>
      <c r="AE27" s="23">
        <v>5.1257212195121999</v>
      </c>
      <c r="AF27" s="23">
        <v>4.6557813902438996</v>
      </c>
      <c r="AG27" s="23">
        <v>50.275290341463403</v>
      </c>
      <c r="AH27" s="23">
        <v>50.314520560975602</v>
      </c>
      <c r="AI27" s="23">
        <v>50.387774731707303</v>
      </c>
      <c r="AJ27" s="23">
        <v>50.414800390243897</v>
      </c>
      <c r="AK27" s="23">
        <v>50.4406373414634</v>
      </c>
      <c r="AL27" s="3">
        <v>1.5272565802469136</v>
      </c>
      <c r="AM27" s="3">
        <v>1.951707771604938</v>
      </c>
      <c r="AN27" s="3">
        <v>2.4701872345679012</v>
      </c>
      <c r="AO27" s="3">
        <v>1.7102489197530859</v>
      </c>
      <c r="AP27" s="3">
        <v>1.285736833333333</v>
      </c>
      <c r="AQ27" s="7">
        <v>33.203267888888874</v>
      </c>
      <c r="AR27" s="7">
        <v>31.948359808641975</v>
      </c>
      <c r="AS27" s="7">
        <v>31.364737861111099</v>
      </c>
      <c r="AT27" s="7">
        <v>31.947554561728388</v>
      </c>
      <c r="AU27" s="7">
        <v>33.422970740740723</v>
      </c>
    </row>
    <row r="28" spans="1:47" s="149" customFormat="1" x14ac:dyDescent="0.25">
      <c r="B28" s="49"/>
      <c r="E28" s="10"/>
      <c r="F28" s="10"/>
      <c r="G28" s="39"/>
      <c r="H28" s="1"/>
      <c r="I28" s="7"/>
      <c r="J28" s="3"/>
      <c r="K28" s="3"/>
      <c r="L28" s="3"/>
      <c r="M28" s="3"/>
      <c r="N28" s="3"/>
      <c r="O28" s="54"/>
      <c r="P28" s="10"/>
      <c r="Q28" s="10"/>
      <c r="R28" s="10"/>
      <c r="S28" s="10"/>
      <c r="T28" s="10"/>
      <c r="U28" s="19"/>
      <c r="V28" s="23"/>
      <c r="W28" s="1" t="s">
        <v>35</v>
      </c>
      <c r="X28" s="1"/>
      <c r="Y28" s="1"/>
      <c r="Z28" s="1"/>
      <c r="AA28" s="1"/>
      <c r="AB28" s="1" t="s">
        <v>33</v>
      </c>
      <c r="AC28" s="3"/>
      <c r="AD28" s="3"/>
      <c r="AE28" s="3"/>
      <c r="AF28" s="3"/>
      <c r="AG28" s="23"/>
      <c r="AH28" s="23"/>
      <c r="AI28" s="23"/>
      <c r="AJ28" s="23"/>
      <c r="AK28" s="23"/>
      <c r="AL28" s="3"/>
      <c r="AM28" s="3"/>
      <c r="AN28" s="3"/>
      <c r="AO28" s="3"/>
      <c r="AP28" s="3"/>
      <c r="AQ28" s="7"/>
      <c r="AR28" s="7"/>
      <c r="AS28" s="7"/>
      <c r="AT28" s="7"/>
      <c r="AU28" s="7"/>
    </row>
    <row r="29" spans="1:47" s="149" customFormat="1" x14ac:dyDescent="0.25">
      <c r="B29" s="49"/>
      <c r="E29" s="10"/>
      <c r="F29" s="10"/>
      <c r="G29" s="39"/>
      <c r="H29" s="1"/>
      <c r="I29" s="7"/>
      <c r="J29" s="3"/>
      <c r="K29" s="3"/>
      <c r="L29" s="3"/>
      <c r="M29" s="3"/>
      <c r="N29" s="3"/>
      <c r="O29" s="54"/>
      <c r="P29" s="10"/>
      <c r="Q29" s="10"/>
      <c r="R29" s="10"/>
      <c r="S29" s="10"/>
      <c r="T29" s="10"/>
      <c r="U29" s="19"/>
      <c r="V29" s="23"/>
      <c r="W29" s="3">
        <f>$V22-W22</f>
        <v>1.9955236829268301</v>
      </c>
      <c r="X29" s="3">
        <f t="shared" ref="X29:AA29" si="54">$V22-X22</f>
        <v>2.0281570975609702</v>
      </c>
      <c r="Y29" s="3">
        <f t="shared" si="54"/>
        <v>2.0683615853658495</v>
      </c>
      <c r="Z29" s="3">
        <f t="shared" si="54"/>
        <v>1.9806773658536594</v>
      </c>
      <c r="AA29" s="3">
        <f t="shared" si="54"/>
        <v>2.0011770975609702</v>
      </c>
      <c r="AB29" s="3">
        <f t="shared" ref="AB29:AB34" si="55">AB22/(V22-W22)</f>
        <v>2.0727331419611077</v>
      </c>
      <c r="AC29" s="3">
        <f t="shared" ref="AC29:AC34" si="56">AC22/(V22-X22)</f>
        <v>2.1435339695206466</v>
      </c>
      <c r="AD29" s="3">
        <f t="shared" ref="AD29:AD34" si="57">AD22/(V22-Y22)</f>
        <v>2.2755898521069353</v>
      </c>
      <c r="AE29" s="3">
        <f t="shared" ref="AE29:AE34" si="58">AE22/(V22-Z22)</f>
        <v>2.1737488993048593</v>
      </c>
      <c r="AF29" s="3">
        <f t="shared" ref="AF29:AF34" si="59">AF22/(V22-AA22)</f>
        <v>2.0242907402997892</v>
      </c>
      <c r="AG29" s="23"/>
      <c r="AH29" s="23"/>
      <c r="AI29" s="23"/>
      <c r="AJ29" s="23"/>
      <c r="AK29" s="23"/>
      <c r="AL29" s="3"/>
      <c r="AM29" s="3"/>
      <c r="AN29" s="3"/>
      <c r="AO29" s="3"/>
      <c r="AP29" s="3"/>
      <c r="AQ29" s="7"/>
      <c r="AR29" s="7"/>
      <c r="AS29" s="7"/>
      <c r="AT29" s="7"/>
      <c r="AU29" s="7"/>
    </row>
    <row r="30" spans="1:47" s="149" customFormat="1" x14ac:dyDescent="0.25">
      <c r="B30" s="49"/>
      <c r="E30" s="10"/>
      <c r="F30" s="10"/>
      <c r="G30" s="39"/>
      <c r="H30" s="1"/>
      <c r="I30" s="7"/>
      <c r="J30" s="3"/>
      <c r="K30" s="3"/>
      <c r="L30" s="3"/>
      <c r="M30" s="3"/>
      <c r="N30" s="3"/>
      <c r="O30" s="54"/>
      <c r="P30" s="10"/>
      <c r="Q30" s="10"/>
      <c r="R30" s="10"/>
      <c r="S30" s="10"/>
      <c r="T30" s="10"/>
      <c r="U30" s="19"/>
      <c r="V30" s="23"/>
      <c r="W30" s="3">
        <f t="shared" ref="W30:AA30" si="60">$V23-W23</f>
        <v>2.1607121951220005</v>
      </c>
      <c r="X30" s="3">
        <f t="shared" si="60"/>
        <v>2.1988380000000003</v>
      </c>
      <c r="Y30" s="3">
        <f t="shared" si="60"/>
        <v>2.2862302195122002</v>
      </c>
      <c r="Z30" s="3">
        <f t="shared" si="60"/>
        <v>2.1770277804877995</v>
      </c>
      <c r="AA30" s="3">
        <f t="shared" si="60"/>
        <v>2.1575814390244012</v>
      </c>
      <c r="AB30" s="3">
        <f t="shared" si="55"/>
        <v>1.9533883475637648</v>
      </c>
      <c r="AC30" s="3">
        <f t="shared" si="56"/>
        <v>2.0253872339090688</v>
      </c>
      <c r="AD30" s="3">
        <f t="shared" si="57"/>
        <v>2.115949977041232</v>
      </c>
      <c r="AE30" s="3">
        <f t="shared" si="58"/>
        <v>2.0302897643877635</v>
      </c>
      <c r="AF30" s="3">
        <f t="shared" si="59"/>
        <v>1.9173650387828598</v>
      </c>
      <c r="AG30" s="23"/>
      <c r="AH30" s="23"/>
      <c r="AI30" s="23"/>
      <c r="AJ30" s="23"/>
      <c r="AK30" s="23"/>
      <c r="AL30" s="3"/>
      <c r="AM30" s="3"/>
      <c r="AN30" s="3"/>
      <c r="AO30" s="3"/>
      <c r="AP30" s="3"/>
      <c r="AQ30" s="7"/>
      <c r="AR30" s="7"/>
      <c r="AS30" s="7"/>
      <c r="AT30" s="7"/>
      <c r="AU30" s="7"/>
    </row>
    <row r="31" spans="1:47" s="149" customFormat="1" x14ac:dyDescent="0.25">
      <c r="B31" s="49"/>
      <c r="E31" s="10"/>
      <c r="F31" s="10"/>
      <c r="G31" s="39"/>
      <c r="H31" s="1"/>
      <c r="I31" s="7"/>
      <c r="J31" s="3"/>
      <c r="K31" s="3"/>
      <c r="L31" s="3"/>
      <c r="M31" s="3"/>
      <c r="N31" s="3"/>
      <c r="O31" s="54"/>
      <c r="P31" s="10"/>
      <c r="Q31" s="10"/>
      <c r="R31" s="10"/>
      <c r="S31" s="10"/>
      <c r="T31" s="10"/>
      <c r="U31" s="19"/>
      <c r="V31" s="23"/>
      <c r="W31" s="3">
        <f t="shared" ref="W31:AA31" si="61">$V24-W24</f>
        <v>2.4280762926829009</v>
      </c>
      <c r="X31" s="3">
        <f t="shared" si="61"/>
        <v>2.538501707317101</v>
      </c>
      <c r="Y31" s="3">
        <f t="shared" si="61"/>
        <v>2.6942335853659003</v>
      </c>
      <c r="Z31" s="3">
        <f t="shared" si="61"/>
        <v>2.5383275365854008</v>
      </c>
      <c r="AA31" s="3">
        <f t="shared" si="61"/>
        <v>2.4334331463415015</v>
      </c>
      <c r="AB31" s="3">
        <f t="shared" si="55"/>
        <v>1.8117181354288829</v>
      </c>
      <c r="AC31" s="3">
        <f t="shared" si="56"/>
        <v>1.8641005636414654</v>
      </c>
      <c r="AD31" s="3">
        <f t="shared" si="57"/>
        <v>1.9113231956991235</v>
      </c>
      <c r="AE31" s="3">
        <f t="shared" si="58"/>
        <v>1.8574086073133242</v>
      </c>
      <c r="AF31" s="3">
        <f t="shared" si="59"/>
        <v>1.7868798913316593</v>
      </c>
      <c r="AG31" s="23"/>
      <c r="AH31" s="23"/>
      <c r="AI31" s="23"/>
      <c r="AJ31" s="23"/>
      <c r="AK31" s="23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s="149" customFormat="1" x14ac:dyDescent="0.25">
      <c r="B32" s="49"/>
      <c r="E32" s="10"/>
      <c r="F32" s="10"/>
      <c r="G32" s="39"/>
      <c r="H32" s="1"/>
      <c r="I32" s="7"/>
      <c r="J32" s="3"/>
      <c r="K32" s="3"/>
      <c r="L32" s="3"/>
      <c r="M32" s="3"/>
      <c r="N32" s="3"/>
      <c r="O32" s="54"/>
      <c r="P32" s="10"/>
      <c r="Q32" s="10"/>
      <c r="R32" s="10"/>
      <c r="S32" s="10"/>
      <c r="T32" s="10"/>
      <c r="U32" s="19"/>
      <c r="V32" s="23"/>
      <c r="W32" s="3">
        <f t="shared" ref="W32:AA32" si="62">$V25-W25</f>
        <v>2.9302774146341015</v>
      </c>
      <c r="X32" s="3">
        <f t="shared" si="62"/>
        <v>3.2405084390242997</v>
      </c>
      <c r="Y32" s="3">
        <f t="shared" si="62"/>
        <v>3.5673667073169995</v>
      </c>
      <c r="Z32" s="3">
        <f t="shared" si="62"/>
        <v>3.2674570975609001</v>
      </c>
      <c r="AA32" s="3">
        <f t="shared" si="62"/>
        <v>2.9637624390243005</v>
      </c>
      <c r="AB32" s="3">
        <f t="shared" si="55"/>
        <v>1.6302702764162087</v>
      </c>
      <c r="AC32" s="3">
        <f t="shared" si="56"/>
        <v>1.6183960547715157</v>
      </c>
      <c r="AD32" s="3">
        <f t="shared" si="57"/>
        <v>1.6427127723199331</v>
      </c>
      <c r="AE32" s="3">
        <f t="shared" si="58"/>
        <v>1.6049791864324843</v>
      </c>
      <c r="AF32" s="3">
        <f t="shared" si="59"/>
        <v>1.598526642058353</v>
      </c>
      <c r="AG32" s="23"/>
      <c r="AH32" s="23"/>
      <c r="AI32" s="23"/>
      <c r="AJ32" s="23"/>
      <c r="AK32" s="23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1:47" s="149" customFormat="1" x14ac:dyDescent="0.25">
      <c r="B33" s="49"/>
      <c r="E33" s="10"/>
      <c r="F33" s="10"/>
      <c r="G33" s="39"/>
      <c r="H33" s="1"/>
      <c r="I33" s="7"/>
      <c r="J33" s="3"/>
      <c r="K33" s="3"/>
      <c r="L33" s="3"/>
      <c r="M33" s="3"/>
      <c r="N33" s="3"/>
      <c r="O33" s="54"/>
      <c r="P33" s="10"/>
      <c r="Q33" s="10"/>
      <c r="R33" s="10"/>
      <c r="S33" s="10"/>
      <c r="T33" s="10"/>
      <c r="U33" s="19"/>
      <c r="V33" s="23"/>
      <c r="W33" s="3">
        <f t="shared" ref="W33:AA33" si="63">$V26-W26</f>
        <v>3.0719437804877998</v>
      </c>
      <c r="X33" s="3">
        <f t="shared" si="63"/>
        <v>3.2025369999999995</v>
      </c>
      <c r="Y33" s="3">
        <f t="shared" si="63"/>
        <v>3.4270978292683019</v>
      </c>
      <c r="Z33" s="3">
        <f t="shared" si="63"/>
        <v>3.2197702682926987</v>
      </c>
      <c r="AA33" s="3">
        <f t="shared" si="63"/>
        <v>3.0825143414634013</v>
      </c>
      <c r="AB33" s="3">
        <f t="shared" si="55"/>
        <v>1.5093364934309723</v>
      </c>
      <c r="AC33" s="3">
        <f t="shared" si="56"/>
        <v>1.631267526263116</v>
      </c>
      <c r="AD33" s="3">
        <f t="shared" si="57"/>
        <v>1.6728433332530739</v>
      </c>
      <c r="AE33" s="3">
        <f t="shared" si="58"/>
        <v>1.6166213600711208</v>
      </c>
      <c r="AF33" s="3">
        <f t="shared" si="59"/>
        <v>1.5652909034791194</v>
      </c>
      <c r="AG33" s="23"/>
      <c r="AH33" s="23"/>
      <c r="AI33" s="23"/>
      <c r="AJ33" s="23"/>
      <c r="AK33" s="23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1:47" s="149" customFormat="1" x14ac:dyDescent="0.25">
      <c r="B34" s="49"/>
      <c r="E34" s="10"/>
      <c r="F34" s="10"/>
      <c r="G34" s="39"/>
      <c r="H34" s="1"/>
      <c r="I34" s="7"/>
      <c r="J34" s="3"/>
      <c r="K34" s="3"/>
      <c r="L34" s="3"/>
      <c r="M34" s="3"/>
      <c r="N34" s="3"/>
      <c r="O34" s="54"/>
      <c r="P34" s="10"/>
      <c r="Q34" s="10"/>
      <c r="R34" s="10"/>
      <c r="S34" s="10"/>
      <c r="T34" s="10"/>
      <c r="U34" s="19"/>
      <c r="V34" s="23"/>
      <c r="W34" s="3">
        <f t="shared" ref="W34:AA34" si="64">$V27-W27</f>
        <v>3.0897499268291995</v>
      </c>
      <c r="X34" s="3">
        <f t="shared" si="64"/>
        <v>3.0797911219512031</v>
      </c>
      <c r="Y34" s="3">
        <f t="shared" si="64"/>
        <v>3.1332227317072991</v>
      </c>
      <c r="Z34" s="3">
        <f t="shared" si="64"/>
        <v>3.0699818292683005</v>
      </c>
      <c r="AA34" s="3">
        <f t="shared" si="64"/>
        <v>3.0941466097561019</v>
      </c>
      <c r="AB34" s="3">
        <f t="shared" si="55"/>
        <v>1.5552483855213592</v>
      </c>
      <c r="AC34" s="3">
        <f t="shared" si="56"/>
        <v>1.6669940302255</v>
      </c>
      <c r="AD34" s="3">
        <f t="shared" si="57"/>
        <v>1.7542631629373977</v>
      </c>
      <c r="AE34" s="3">
        <f t="shared" si="58"/>
        <v>1.6696259146047989</v>
      </c>
      <c r="AF34" s="3">
        <f t="shared" si="59"/>
        <v>1.5047061362780396</v>
      </c>
      <c r="AG34" s="23"/>
      <c r="AH34" s="23"/>
      <c r="AI34" s="23"/>
      <c r="AJ34" s="23"/>
      <c r="AK34" s="23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1:47" s="24" customFormat="1" x14ac:dyDescent="0.25">
      <c r="A35" s="76"/>
      <c r="E35" s="9"/>
      <c r="F35" s="9"/>
      <c r="G35" s="36"/>
      <c r="I35" s="7"/>
      <c r="J35" s="7"/>
      <c r="K35" s="7"/>
      <c r="L35" s="7"/>
      <c r="M35" s="7"/>
      <c r="N35" s="7"/>
      <c r="O35" s="14"/>
      <c r="P35" s="9"/>
      <c r="T35" s="9"/>
      <c r="U35" s="18" t="s">
        <v>41</v>
      </c>
      <c r="V35" s="2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s="24" customFormat="1" x14ac:dyDescent="0.25">
      <c r="A36" s="76"/>
      <c r="E36" s="9"/>
      <c r="F36" s="9"/>
      <c r="G36" s="36"/>
      <c r="I36" s="7"/>
      <c r="J36" s="7"/>
      <c r="K36" s="7"/>
      <c r="L36" s="7"/>
      <c r="M36" s="7"/>
      <c r="N36" s="7"/>
      <c r="O36" s="14"/>
      <c r="P36" s="9"/>
      <c r="T36" s="9"/>
      <c r="U36" s="18"/>
      <c r="V36" s="2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x14ac:dyDescent="0.25">
      <c r="D37" s="24"/>
      <c r="E37" s="9"/>
      <c r="F37" s="9"/>
      <c r="G37" s="36"/>
      <c r="U37" s="18" t="s">
        <v>19</v>
      </c>
      <c r="V37" s="2" t="s">
        <v>42</v>
      </c>
    </row>
    <row r="38" spans="1:47" x14ac:dyDescent="0.25">
      <c r="D38" s="24"/>
      <c r="E38" s="9"/>
      <c r="F38" s="9"/>
      <c r="G38" s="36"/>
      <c r="J38" s="3">
        <f>$V38-W38-AB38+$F$3*AB38+$G$3</f>
        <v>3.5302156878729885</v>
      </c>
      <c r="K38" s="3">
        <f t="shared" ref="K38" si="65">$V38-X38-AC38+$F$3*AC38+$G$3</f>
        <v>3.6672400404608538</v>
      </c>
      <c r="L38" s="3">
        <f t="shared" ref="L38" si="66">$V38-Y38-AD38+$F$3*AD38+$G$3</f>
        <v>3.3617816943921461</v>
      </c>
      <c r="M38" s="3">
        <f t="shared" ref="M38" si="67">$V38-Z38-AE38+$F$3*AE38+$G$3</f>
        <v>3.3444461502495608</v>
      </c>
      <c r="N38" s="3">
        <f t="shared" ref="N38" si="68">$V38-AA38-AF38+$F$3*AF38+$G$3</f>
        <v>3.4037773886694409</v>
      </c>
      <c r="O38" s="54">
        <v>1</v>
      </c>
      <c r="P38" s="10">
        <f>($F$3*$O38*AB38+$G$3+$V38-W38)/(AB38*$O38)</f>
        <v>2.5249406457655059</v>
      </c>
      <c r="Q38" s="10">
        <f t="shared" ref="Q38" si="69">($F$3*$O38*AC38+$G$3+$V38-X38)/(AC38*$O38)</f>
        <v>2.4159935618865047</v>
      </c>
      <c r="R38" s="10">
        <f t="shared" ref="R38" si="70">($F$3*$O38*AD38+$G$3+$V38-Y38)/(AD38*$O38)</f>
        <v>2.1758528745347712</v>
      </c>
      <c r="S38" s="10">
        <f>($F$3*$O38*AE38+$G$3+$V38-Z38)/(AE38*$O38)</f>
        <v>2.2843798839970328</v>
      </c>
      <c r="T38" s="10">
        <f t="shared" ref="T38" si="71">($F$3*$O38*AF38+$G$3+$V38-AA38)/(AF38*$O38)</f>
        <v>2.4710920884609902</v>
      </c>
      <c r="U38" s="19">
        <v>150</v>
      </c>
      <c r="V38" s="7">
        <v>10.751353999999999</v>
      </c>
      <c r="W38" s="7">
        <v>5.8630570000000004</v>
      </c>
      <c r="X38" s="7">
        <v>5.5647719999999996</v>
      </c>
      <c r="Y38" s="7">
        <v>5.7123369999999998</v>
      </c>
      <c r="Z38" s="7">
        <v>5.8793129999999998</v>
      </c>
      <c r="AA38" s="7">
        <v>5.9902049999999996</v>
      </c>
      <c r="AB38" s="23">
        <v>2.31498563414634</v>
      </c>
      <c r="AC38" s="23">
        <v>2.5898705609756099</v>
      </c>
      <c r="AD38" s="23">
        <v>2.8590155853658499</v>
      </c>
      <c r="AE38" s="23">
        <v>2.60393843902439</v>
      </c>
      <c r="AF38" s="23">
        <v>2.31377587804878</v>
      </c>
      <c r="AG38" s="7">
        <v>49.817937030864194</v>
      </c>
      <c r="AH38" s="7">
        <v>49.758566524691368</v>
      </c>
      <c r="AI38" s="7">
        <v>49.864557376543232</v>
      </c>
      <c r="AJ38" s="7">
        <v>49.946880074074073</v>
      </c>
      <c r="AK38" s="7">
        <v>49.998522506172868</v>
      </c>
      <c r="AL38" s="3">
        <v>1.543845234567901</v>
      </c>
      <c r="AM38" s="3">
        <v>1.8698809444444435</v>
      </c>
      <c r="AN38" s="3">
        <v>2.5478718209876541</v>
      </c>
      <c r="AO38" s="3">
        <v>1.9139273641975307</v>
      </c>
      <c r="AP38" s="3">
        <v>1.4072136604938277</v>
      </c>
      <c r="AQ38" s="7">
        <v>29.30557766666664</v>
      </c>
      <c r="AR38" s="7">
        <v>27.301842376543245</v>
      </c>
      <c r="AS38" s="7">
        <v>26.210680160493812</v>
      </c>
      <c r="AT38" s="7">
        <v>27.578835314814803</v>
      </c>
      <c r="AU38" s="7">
        <v>29.56214413580248</v>
      </c>
    </row>
    <row r="39" spans="1:47" x14ac:dyDescent="0.25">
      <c r="D39" s="24"/>
      <c r="E39" s="9"/>
      <c r="F39" s="9"/>
      <c r="G39" s="36"/>
      <c r="J39" s="3">
        <f>$V39-W39-AB39+$F$4*AB39+$G$4</f>
        <v>1.0586623920234826</v>
      </c>
      <c r="K39" s="3">
        <f t="shared" ref="K39" si="72">$V39-X39-AC39+$F$4*AC39+$G$4</f>
        <v>1.0804859560300351</v>
      </c>
      <c r="L39" s="3">
        <f t="shared" ref="L39" si="73">$V39-Y39-AD39+$F$4*AD39+$G$4</f>
        <v>1.1873115397365259</v>
      </c>
      <c r="M39" s="3">
        <f t="shared" ref="M39" si="74">$V39-Z39-AE39+$F$4*AE39+$G$4</f>
        <v>0.99942204878256691</v>
      </c>
      <c r="N39" s="3">
        <f t="shared" ref="N39" si="75">$V39-AA39-AF39+$F$4*AF39+$G$4</f>
        <v>0.88104663931303384</v>
      </c>
      <c r="O39" s="54">
        <v>1</v>
      </c>
      <c r="P39" s="10">
        <f>($F$4*$O39*AB39+$G$4+$V39-W39)/(AB39*$O39)</f>
        <v>1.3769141932712976</v>
      </c>
      <c r="Q39" s="10">
        <f t="shared" ref="Q39" si="76">($F$4*$O39*AC39+$G$4+$V39-X39)/(AC39*$O39)</f>
        <v>1.3232785023392919</v>
      </c>
      <c r="R39" s="10">
        <f t="shared" ref="R39" si="77">($F$4*$O39*AD39+$G$4+$V39-Y39)/(AD39*$O39)</f>
        <v>1.3136762693691255</v>
      </c>
      <c r="S39" s="10">
        <f t="shared" ref="S39" si="78">($F$4*$O39*AE39+$G$4+$V39-Z39)/(AE39*$O39)</f>
        <v>1.2983962377133769</v>
      </c>
      <c r="T39" s="10">
        <f t="shared" ref="T39" si="79">($F$4*$O39*AF39+$G$4+$V39-AA39)/(AF39*$O39)</f>
        <v>1.3129921411066443</v>
      </c>
      <c r="U39" s="19">
        <v>200</v>
      </c>
      <c r="V39" s="7">
        <v>14.116942999999999</v>
      </c>
      <c r="W39" s="7">
        <v>11.566281</v>
      </c>
      <c r="X39" s="7">
        <v>11.252226</v>
      </c>
      <c r="Y39" s="7">
        <v>10.902817000000001</v>
      </c>
      <c r="Z39" s="7">
        <v>11.329435999999999</v>
      </c>
      <c r="AA39" s="7">
        <v>11.740525999999999</v>
      </c>
      <c r="AB39" s="23">
        <v>2.8087623414634102</v>
      </c>
      <c r="AC39" s="23">
        <v>3.3422759268292701</v>
      </c>
      <c r="AD39" s="23">
        <v>3.7851493902439</v>
      </c>
      <c r="AE39" s="23">
        <v>3.3493118292682902</v>
      </c>
      <c r="AF39" s="23">
        <v>2.8149161707317099</v>
      </c>
      <c r="AG39" s="7">
        <v>49.545634234567906</v>
      </c>
      <c r="AH39" s="7">
        <v>49.580673475308636</v>
      </c>
      <c r="AI39" s="7">
        <v>49.680263098765451</v>
      </c>
      <c r="AJ39" s="7">
        <v>49.77771397530865</v>
      </c>
      <c r="AK39" s="7">
        <v>49.844525950617246</v>
      </c>
      <c r="AL39" s="3">
        <v>0.82832469753086424</v>
      </c>
      <c r="AM39" s="3">
        <v>1.1903476234567902</v>
      </c>
      <c r="AN39" s="3">
        <v>1.8660694043209862</v>
      </c>
      <c r="AO39" s="3">
        <v>1.1954957716049388</v>
      </c>
      <c r="AP39" s="3">
        <v>0.77386608024691383</v>
      </c>
      <c r="AQ39" s="7">
        <v>32.237656679012339</v>
      </c>
      <c r="AR39" s="7">
        <v>30.644784395061727</v>
      </c>
      <c r="AS39" s="7">
        <v>29.278434370370363</v>
      </c>
      <c r="AT39" s="7">
        <v>30.825391265432089</v>
      </c>
      <c r="AU39" s="7">
        <v>32.567175160493818</v>
      </c>
    </row>
    <row r="40" spans="1:47" x14ac:dyDescent="0.25">
      <c r="I40" s="7"/>
      <c r="J40" s="3">
        <f>$V40-W40-AB40+$F$5*AB40+$G$5</f>
        <v>0.94480017916108383</v>
      </c>
      <c r="K40" s="3">
        <f t="shared" ref="K40" si="80">$V40-X40-AC40+$F$5*AC40+$G$5</f>
        <v>1.2278135226541997</v>
      </c>
      <c r="L40" s="3">
        <f t="shared" ref="L40" si="81">$V40-Y40-AD40+$F$5*AD40+$G$5</f>
        <v>1.3126164639548796</v>
      </c>
      <c r="M40" s="3">
        <f t="shared" ref="M40" si="82">$V40-Z40-AE40+$F$5*AE40+$G$5</f>
        <v>1.2455859550752801</v>
      </c>
      <c r="N40" s="3">
        <f t="shared" ref="N40" si="83">$V40-AA40-AF40+$F$5*AF40+$G$5</f>
        <v>1.0896157604265291</v>
      </c>
      <c r="O40" s="54">
        <v>1</v>
      </c>
      <c r="P40" s="10">
        <f>($F$5*$O40*AB40+$G$5+$V40-W40)/(AB40*$O40)</f>
        <v>1.2867940047087574</v>
      </c>
      <c r="Q40" s="10">
        <f t="shared" ref="Q40" si="84">($F$5*$O40*AC40+$G$5+$V40-X40)/(AC40*$O40)</f>
        <v>1.3094019214389194</v>
      </c>
      <c r="R40" s="10">
        <f t="shared" ref="R40" si="85">($F$5*$O40*AD40+$G$5+$V40-Y40)/(AD40*$O40)</f>
        <v>1.2919120163342648</v>
      </c>
      <c r="S40" s="10">
        <f t="shared" ref="S40" si="86">($F$5*$O40*AE40+$G$5+$V40-Z40)/(AE40*$O40)</f>
        <v>1.31301607209855</v>
      </c>
      <c r="T40" s="10">
        <f t="shared" ref="T40" si="87">($F$5*$O40*AF40+$G$5+$V40-AA40)/(AF40*$O40)</f>
        <v>1.3311870359359361</v>
      </c>
      <c r="U40" s="19">
        <v>250</v>
      </c>
      <c r="V40" s="7">
        <v>18.756398000000001</v>
      </c>
      <c r="W40" s="7">
        <v>16.102122999999999</v>
      </c>
      <c r="X40" s="7">
        <v>15.469367</v>
      </c>
      <c r="Y40" s="7">
        <v>15.110438</v>
      </c>
      <c r="Z40" s="7">
        <v>15.445907999999999</v>
      </c>
      <c r="AA40" s="7">
        <v>15.959549000000001</v>
      </c>
      <c r="AB40" s="23">
        <v>3.2943512195121998</v>
      </c>
      <c r="AC40" s="23">
        <v>3.96834485365854</v>
      </c>
      <c r="AD40" s="23">
        <v>4.4966167560975601</v>
      </c>
      <c r="AE40" s="23">
        <v>3.9793035121951199</v>
      </c>
      <c r="AF40" s="23">
        <v>3.2900314390243901</v>
      </c>
      <c r="AG40" s="7">
        <v>49.926582604938282</v>
      </c>
      <c r="AH40" s="7">
        <v>49.554313567901225</v>
      </c>
      <c r="AI40" s="7">
        <v>49.512013040123477</v>
      </c>
      <c r="AJ40" s="7">
        <v>49.614013796296305</v>
      </c>
      <c r="AK40" s="7">
        <v>49.66324211111111</v>
      </c>
      <c r="AL40" s="3">
        <v>0.98471925925925941</v>
      </c>
      <c r="AM40" s="3">
        <v>1.3600865925925929</v>
      </c>
      <c r="AN40" s="3">
        <v>2.3326661327160498</v>
      </c>
      <c r="AO40" s="3">
        <v>1.7939578456790117</v>
      </c>
      <c r="AP40" s="3">
        <v>1.4559047345679015</v>
      </c>
      <c r="AQ40" s="7">
        <v>31.885164543209875</v>
      </c>
      <c r="AR40" s="7">
        <v>30.24050058024692</v>
      </c>
      <c r="AS40" s="7">
        <v>28.728012179012357</v>
      </c>
      <c r="AT40" s="7">
        <v>30.42346437037035</v>
      </c>
      <c r="AU40" s="7">
        <v>32.651315419753061</v>
      </c>
    </row>
    <row r="41" spans="1:47" x14ac:dyDescent="0.25">
      <c r="I41" s="7"/>
      <c r="J41" s="3">
        <f>$V41-W41-AB41+$F$7*AB41+$G$7</f>
        <v>0.20463319243131095</v>
      </c>
      <c r="K41" s="3">
        <f t="shared" ref="K41" si="88">$V41-X41-AC41+$F$7*AC41+$G$7</f>
        <v>1.5486427693342857</v>
      </c>
      <c r="L41" s="3">
        <f t="shared" ref="L41" si="89">$V41-Y41-AD41+$F$7*AD41+$G$7</f>
        <v>1.9004394758753484</v>
      </c>
      <c r="M41" s="3">
        <f t="shared" ref="M41" si="90">$V41-Z41-AE41+$F$7*AE41+$G$7</f>
        <v>1.6460431621668929</v>
      </c>
      <c r="N41" s="3">
        <f t="shared" ref="N41" si="91">$V41-AA41-AF41+$F$7*AF41+$G$7</f>
        <v>1.2348832467903534</v>
      </c>
      <c r="O41" s="54">
        <v>1</v>
      </c>
      <c r="P41" s="10">
        <f>($F$7*$O41*AB41+$G$7+$V41-W41)/(AB41*$O41)</f>
        <v>1.0552430024233996</v>
      </c>
      <c r="Q41" s="10">
        <f t="shared" ref="Q41" si="92">($F$7*$O41*AC41+$G$7+$V41-X41)/(AC41*$O41)</f>
        <v>1.3423365696920766</v>
      </c>
      <c r="R41" s="10">
        <f t="shared" ref="R41" si="93">($F$7*$O41*AD41+$G$7+$V41-Y41)/(AD41*$O41)</f>
        <v>1.3590202489615753</v>
      </c>
      <c r="S41" s="10">
        <f t="shared" ref="S41" si="94">($F$7*$O41*AE41+$G$7+$V41-Z41)/(AE41*$O41)</f>
        <v>1.3635578611321701</v>
      </c>
      <c r="T41" s="10">
        <f t="shared" ref="T41" si="95">($F$7*$O41*AF41+$G$7+$V41-AA41)/(AF41*$O41)</f>
        <v>1.3323006554834482</v>
      </c>
      <c r="U41" s="19">
        <v>300</v>
      </c>
      <c r="V41" s="7">
        <v>24.33522</v>
      </c>
      <c r="W41" s="7">
        <v>22.276478000000001</v>
      </c>
      <c r="X41" s="7">
        <v>20.523309999999999</v>
      </c>
      <c r="Y41" s="7">
        <v>19.787241000000002</v>
      </c>
      <c r="Z41" s="7">
        <v>20.423985999999999</v>
      </c>
      <c r="AA41" s="7">
        <v>21.240273999999999</v>
      </c>
      <c r="AB41" s="23">
        <v>3.7042373414634202</v>
      </c>
      <c r="AC41" s="23">
        <v>4.52374331707317</v>
      </c>
      <c r="AD41" s="23">
        <v>5.2934047073170696</v>
      </c>
      <c r="AE41" s="23">
        <v>4.5275961219512197</v>
      </c>
      <c r="AF41" s="23">
        <v>3.7161625365853701</v>
      </c>
      <c r="AG41" s="7">
        <v>50.282074722222198</v>
      </c>
      <c r="AH41" s="7">
        <v>50.287845086419743</v>
      </c>
      <c r="AI41" s="7">
        <v>50.380035024767807</v>
      </c>
      <c r="AJ41" s="7">
        <v>50.435650111111109</v>
      </c>
      <c r="AK41" s="7">
        <v>50.322056351851884</v>
      </c>
      <c r="AL41" s="3">
        <v>1.7525021604938271</v>
      </c>
      <c r="AM41" s="3">
        <v>2.3085803765432105</v>
      </c>
      <c r="AN41" s="3">
        <v>3.0869402507739929</v>
      </c>
      <c r="AO41" s="3">
        <v>2.6104380061728381</v>
      </c>
      <c r="AP41" s="3">
        <v>2.1790594629629632</v>
      </c>
      <c r="AQ41" s="7">
        <v>32.159633734567905</v>
      </c>
      <c r="AR41" s="7">
        <v>30.261739074074079</v>
      </c>
      <c r="AS41" s="7">
        <v>28.876227529411747</v>
      </c>
      <c r="AT41" s="7">
        <v>30.676035160493811</v>
      </c>
      <c r="AU41" s="7">
        <v>32.877691672839518</v>
      </c>
    </row>
    <row r="42" spans="1:47" x14ac:dyDescent="0.25">
      <c r="I42" s="7"/>
      <c r="J42" s="3">
        <f>$V42-W42-AB42+$F$9*AB42+$G$9</f>
        <v>1.5261486290867157</v>
      </c>
      <c r="K42" s="3">
        <f t="shared" ref="K42" si="96">$V42-X42-AC42+$F$9*AC42+$G$9</f>
        <v>1.6671079672795694</v>
      </c>
      <c r="L42" s="3">
        <f t="shared" ref="L42" si="97">$V42-Y42-AD42+$F$9*AD42+$G$9</f>
        <v>1.4697503314379179</v>
      </c>
      <c r="M42" s="3">
        <f t="shared" ref="M42" si="98">$V42-Z42-AE42+$F$9*AE42+$G$9</f>
        <v>1.4860811559118061</v>
      </c>
      <c r="N42" s="3">
        <f t="shared" ref="N42" si="99">$V42-AA42-AF42+$F$9*AF42+$G$9</f>
        <v>1.3705675506799753</v>
      </c>
      <c r="O42" s="54">
        <v>1</v>
      </c>
      <c r="P42" s="10">
        <f>($F$9*$O42*AB42+$G$9+$V42-W42)/(AB42*$O42)</f>
        <v>1.4188704607992935</v>
      </c>
      <c r="Q42" s="10">
        <f t="shared" ref="Q42" si="100">($F$9*$O42*AC42+$G$9+$V42-X42)/(AC42*$O42)</f>
        <v>1.4081154116171335</v>
      </c>
      <c r="R42" s="10">
        <f t="shared" ref="R42" si="101">($F$9*$O42*AD42+$G$9+$V42-Y42)/(AD42*$O42)</f>
        <v>1.3231852511882727</v>
      </c>
      <c r="S42" s="10">
        <f t="shared" ref="S42" si="102">($F$9*$O42*AE42+$G$9+$V42-Z42)/(AE42*$O42)</f>
        <v>1.3643015559081899</v>
      </c>
      <c r="T42" s="10">
        <f t="shared" ref="T42" si="103">($F$9*$O42*AF42+$G$9+$V42-AA42)/(AF42*$O42)</f>
        <v>1.3746606919611613</v>
      </c>
      <c r="U42" s="19">
        <v>350</v>
      </c>
      <c r="V42" s="7">
        <v>30.689131</v>
      </c>
      <c r="W42" s="7">
        <v>27.445384000000001</v>
      </c>
      <c r="X42" s="7">
        <v>27.096337999999999</v>
      </c>
      <c r="Y42" s="7">
        <v>27.075520000000001</v>
      </c>
      <c r="Z42" s="7">
        <v>27.28002</v>
      </c>
      <c r="AA42" s="7">
        <v>27.594048999999998</v>
      </c>
      <c r="AB42" s="23">
        <v>3.6434859268292699</v>
      </c>
      <c r="AC42" s="23">
        <v>4.0848934390243903</v>
      </c>
      <c r="AD42" s="23">
        <v>4.5477023658536604</v>
      </c>
      <c r="AE42" s="23">
        <v>4.0792610731707297</v>
      </c>
      <c r="AF42" s="23">
        <v>3.6581567804878099</v>
      </c>
      <c r="AG42" s="7">
        <v>50.163889882716028</v>
      </c>
      <c r="AH42" s="7">
        <v>50.174103493827147</v>
      </c>
      <c r="AI42" s="7">
        <v>50.278549660493852</v>
      </c>
      <c r="AJ42" s="7">
        <v>50.347710469135805</v>
      </c>
      <c r="AK42" s="7">
        <v>50.384897314814829</v>
      </c>
      <c r="AL42" s="3">
        <v>1.4792990185185184</v>
      </c>
      <c r="AM42" s="3">
        <v>1.8645685864197528</v>
      </c>
      <c r="AN42" s="3">
        <v>2.3929068086419751</v>
      </c>
      <c r="AO42" s="3">
        <v>1.6643171172839499</v>
      </c>
      <c r="AP42" s="3">
        <v>1.0781180555555556</v>
      </c>
      <c r="AQ42" s="7">
        <v>32.304622537037055</v>
      </c>
      <c r="AR42" s="7">
        <v>30.672115932098766</v>
      </c>
      <c r="AS42" s="7">
        <v>29.223618376543207</v>
      </c>
      <c r="AT42" s="7">
        <v>30.740535814814802</v>
      </c>
      <c r="AU42" s="7">
        <v>32.317042006172827</v>
      </c>
    </row>
    <row r="43" spans="1:47" x14ac:dyDescent="0.25">
      <c r="I43" s="7"/>
      <c r="J43" s="3">
        <f>$V43-W43-AB43+$F$11*AB43+$G$11</f>
        <v>1.9658366668792613</v>
      </c>
      <c r="K43" s="3">
        <f t="shared" ref="K43" si="104">$V43-X43-AC43+$F$11*AC43+$G$11</f>
        <v>1.7025064220944695</v>
      </c>
      <c r="L43" s="3">
        <f t="shared" ref="L43" si="105">$V43-Y43-AD43+$F$11*AD43+$G$11</f>
        <v>1.3145514825473275</v>
      </c>
      <c r="M43" s="3">
        <f t="shared" ref="M43" si="106">$V43-Z43-AE43+$F$11*AE43+$G$11</f>
        <v>1.6915796376557009</v>
      </c>
      <c r="N43" s="3">
        <f t="shared" ref="N43" si="107">$V43-AA43-AF43+$F$11*AF43+$G$11</f>
        <v>1.7106242582676432</v>
      </c>
      <c r="O43" s="54">
        <v>1</v>
      </c>
      <c r="P43" s="10">
        <f>($F$11*$O43*AB43+$G$11+$V43-W43)/(AB43*$O43)</f>
        <v>1.5241634502872818</v>
      </c>
      <c r="Q43" s="10">
        <f t="shared" ref="Q43" si="108">($F$11*$O43*AC43+$G$11+$V43-X43)/(AC43*$O43)</f>
        <v>1.4244974991207413</v>
      </c>
      <c r="R43" s="10">
        <f t="shared" ref="R43" si="109">($F$11*$O43*AD43+$G$11+$V43-Y43)/(AD43*$O43)</f>
        <v>1.3102897955275843</v>
      </c>
      <c r="S43" s="10">
        <f t="shared" ref="S43" si="110">($F$11*$O43*AE43+$G$11+$V43-Z43)/(AE43*$O43)</f>
        <v>1.4208670002670722</v>
      </c>
      <c r="T43" s="10">
        <f t="shared" ref="T43" si="111">($F$11*$O43*AF43+$G$11+$V43-AA43)/(AF43*$O43)</f>
        <v>1.4543101031250472</v>
      </c>
      <c r="U43" s="19">
        <v>400</v>
      </c>
      <c r="V43" s="7">
        <v>37.649247000000003</v>
      </c>
      <c r="W43" s="7">
        <v>33.955770999999999</v>
      </c>
      <c r="X43" s="7">
        <v>34.101933000000002</v>
      </c>
      <c r="Y43" s="7">
        <v>34.388174999999997</v>
      </c>
      <c r="Z43" s="7">
        <v>34.108972000000001</v>
      </c>
      <c r="AA43" s="7">
        <v>34.204276</v>
      </c>
      <c r="AB43" s="23">
        <v>3.7504268292682901</v>
      </c>
      <c r="AC43" s="23">
        <v>4.0106394634146403</v>
      </c>
      <c r="AD43" s="23">
        <v>4.2365282439024403</v>
      </c>
      <c r="AE43" s="23">
        <v>4.01927363414634</v>
      </c>
      <c r="AF43" s="23">
        <v>3.7653229512195101</v>
      </c>
      <c r="AG43" s="7">
        <v>50.055624561728393</v>
      </c>
      <c r="AH43" s="7">
        <v>50.069861277777768</v>
      </c>
      <c r="AI43" s="7">
        <v>50.160284086419736</v>
      </c>
      <c r="AJ43" s="7">
        <v>50.232220907407402</v>
      </c>
      <c r="AK43" s="7">
        <v>50.269072111111107</v>
      </c>
      <c r="AL43" s="3">
        <v>0.6622926234567903</v>
      </c>
      <c r="AM43" s="3">
        <v>0.92464952469135808</v>
      </c>
      <c r="AN43" s="3">
        <v>1.7431704722222219</v>
      </c>
      <c r="AO43" s="3">
        <v>1.0305273580246916</v>
      </c>
      <c r="AP43" s="3">
        <v>0.52788514197530878</v>
      </c>
      <c r="AQ43" s="7">
        <v>31.75317213580248</v>
      </c>
      <c r="AR43" s="7">
        <v>30.189037592592605</v>
      </c>
      <c r="AS43" s="7">
        <v>29.059730410493817</v>
      </c>
      <c r="AT43" s="7">
        <v>30.352437055555551</v>
      </c>
      <c r="AU43" s="7">
        <v>31.954779049382708</v>
      </c>
    </row>
    <row r="44" spans="1:47" x14ac:dyDescent="0.25">
      <c r="I44" s="7"/>
      <c r="J44" s="3"/>
      <c r="K44" s="3"/>
      <c r="L44" s="3"/>
      <c r="M44" s="3"/>
      <c r="N44" s="3"/>
      <c r="O44" s="54"/>
      <c r="P44" s="10"/>
      <c r="Q44" s="10"/>
      <c r="R44" s="10"/>
      <c r="S44" s="10"/>
      <c r="T44" s="10"/>
      <c r="U44" s="19"/>
      <c r="V44" s="7"/>
      <c r="W44" s="1" t="s">
        <v>35</v>
      </c>
      <c r="AB44" s="1" t="s">
        <v>33</v>
      </c>
      <c r="AC44" s="3"/>
      <c r="AD44" s="3"/>
      <c r="AE44" s="3"/>
      <c r="AF44" s="3"/>
      <c r="AG44" s="7"/>
      <c r="AH44" s="7"/>
      <c r="AI44" s="7"/>
      <c r="AJ44" s="7"/>
      <c r="AK44" s="7"/>
      <c r="AL44" s="3"/>
      <c r="AM44" s="3"/>
      <c r="AN44" s="3"/>
      <c r="AO44" s="3"/>
      <c r="AP44" s="3"/>
      <c r="AQ44" s="7"/>
      <c r="AR44" s="7"/>
      <c r="AS44" s="7"/>
      <c r="AT44" s="7"/>
      <c r="AU44" s="7"/>
    </row>
    <row r="45" spans="1:47" x14ac:dyDescent="0.25">
      <c r="I45" s="7"/>
      <c r="J45" s="3"/>
      <c r="K45" s="3"/>
      <c r="L45" s="3"/>
      <c r="M45" s="3"/>
      <c r="N45" s="3"/>
      <c r="O45" s="54"/>
      <c r="P45" s="10"/>
      <c r="Q45" s="10"/>
      <c r="R45" s="10"/>
      <c r="S45" s="10"/>
      <c r="T45" s="10"/>
      <c r="U45" s="19"/>
      <c r="V45" s="7"/>
      <c r="W45" s="3">
        <f>$V38-W38</f>
        <v>4.8882969999999988</v>
      </c>
      <c r="X45" s="3">
        <f t="shared" ref="X45:AA45" si="112">$V38-X38</f>
        <v>5.1865819999999996</v>
      </c>
      <c r="Y45" s="3">
        <f t="shared" si="112"/>
        <v>5.0390169999999994</v>
      </c>
      <c r="Z45" s="3">
        <f t="shared" si="112"/>
        <v>4.8720409999999994</v>
      </c>
      <c r="AA45" s="3">
        <f t="shared" si="112"/>
        <v>4.7611489999999996</v>
      </c>
      <c r="AB45" s="3">
        <f t="shared" ref="AB45:AB50" si="113">AB38/(V38-W38)</f>
        <v>0.47357712392400475</v>
      </c>
      <c r="AC45" s="3">
        <f t="shared" ref="AC45:AC50" si="114">AC38/(V38-X38)</f>
        <v>0.49934052155651065</v>
      </c>
      <c r="AD45" s="3">
        <f t="shared" ref="AD45:AD50" si="115">AD38/(V38-Y38)</f>
        <v>0.56737565786458954</v>
      </c>
      <c r="AE45" s="3">
        <f t="shared" ref="AE45:AE50" si="116">AE38/(V38-Z38)</f>
        <v>0.53446562519165797</v>
      </c>
      <c r="AF45" s="3">
        <f t="shared" ref="AF45:AF50" si="117">AF38/(V38-AA38)</f>
        <v>0.48597006269889481</v>
      </c>
      <c r="AG45" s="7"/>
      <c r="AH45" s="7"/>
      <c r="AI45" s="7"/>
      <c r="AJ45" s="7"/>
      <c r="AK45" s="7"/>
      <c r="AL45" s="3"/>
      <c r="AM45" s="3"/>
      <c r="AN45" s="3"/>
      <c r="AO45" s="3"/>
      <c r="AP45" s="3"/>
      <c r="AQ45" s="7"/>
      <c r="AR45" s="7"/>
      <c r="AS45" s="7"/>
      <c r="AT45" s="7"/>
      <c r="AU45" s="7"/>
    </row>
    <row r="46" spans="1:47" x14ac:dyDescent="0.25">
      <c r="I46" s="7"/>
      <c r="J46" s="3"/>
      <c r="K46" s="3"/>
      <c r="L46" s="3"/>
      <c r="M46" s="3"/>
      <c r="N46" s="3"/>
      <c r="O46" s="54"/>
      <c r="P46" s="10"/>
      <c r="Q46" s="10"/>
      <c r="R46" s="10"/>
      <c r="S46" s="10"/>
      <c r="T46" s="10"/>
      <c r="U46" s="19"/>
      <c r="V46" s="7"/>
      <c r="W46" s="3">
        <f t="shared" ref="W46:AA46" si="118">$V39-W39</f>
        <v>2.5506619999999991</v>
      </c>
      <c r="X46" s="3">
        <f t="shared" si="118"/>
        <v>2.8647169999999988</v>
      </c>
      <c r="Y46" s="3">
        <f t="shared" si="118"/>
        <v>3.2141259999999985</v>
      </c>
      <c r="Z46" s="3">
        <f t="shared" si="118"/>
        <v>2.7875069999999997</v>
      </c>
      <c r="AA46" s="3">
        <f t="shared" si="118"/>
        <v>2.376417</v>
      </c>
      <c r="AB46" s="3">
        <f t="shared" si="113"/>
        <v>1.1011895505807556</v>
      </c>
      <c r="AC46" s="3">
        <f t="shared" si="114"/>
        <v>1.1667037012135131</v>
      </c>
      <c r="AD46" s="3">
        <f t="shared" si="115"/>
        <v>1.1776605491645014</v>
      </c>
      <c r="AE46" s="3">
        <f t="shared" si="116"/>
        <v>1.2015438272507621</v>
      </c>
      <c r="AF46" s="3">
        <f t="shared" si="117"/>
        <v>1.1845211386434746</v>
      </c>
      <c r="AG46" s="7"/>
      <c r="AH46" s="7"/>
      <c r="AI46" s="7"/>
      <c r="AJ46" s="7"/>
      <c r="AK46" s="7"/>
      <c r="AL46" s="3"/>
      <c r="AM46" s="3"/>
      <c r="AN46" s="3"/>
      <c r="AO46" s="3"/>
      <c r="AP46" s="3"/>
      <c r="AQ46" s="7"/>
      <c r="AR46" s="7"/>
      <c r="AS46" s="7"/>
      <c r="AT46" s="7"/>
      <c r="AU46" s="7"/>
    </row>
    <row r="47" spans="1:47" x14ac:dyDescent="0.25">
      <c r="I47" s="7"/>
      <c r="J47" s="3"/>
      <c r="K47" s="3"/>
      <c r="L47" s="3"/>
      <c r="M47" s="3"/>
      <c r="N47" s="3"/>
      <c r="O47" s="54"/>
      <c r="P47" s="10"/>
      <c r="Q47" s="10"/>
      <c r="R47" s="10"/>
      <c r="S47" s="10"/>
      <c r="T47" s="10"/>
      <c r="U47" s="19"/>
      <c r="V47" s="7"/>
      <c r="W47" s="3">
        <f t="shared" ref="W47:AA47" si="119">$V40-W40</f>
        <v>2.6542750000000019</v>
      </c>
      <c r="X47" s="3">
        <f t="shared" si="119"/>
        <v>3.2870310000000007</v>
      </c>
      <c r="Y47" s="3">
        <f t="shared" si="119"/>
        <v>3.6459600000000005</v>
      </c>
      <c r="Z47" s="3">
        <f t="shared" si="119"/>
        <v>3.3104900000000015</v>
      </c>
      <c r="AA47" s="3">
        <f t="shared" si="119"/>
        <v>2.7968489999999999</v>
      </c>
      <c r="AB47" s="3">
        <f t="shared" si="113"/>
        <v>1.2411491723774655</v>
      </c>
      <c r="AC47" s="3">
        <f t="shared" si="114"/>
        <v>1.2072733277107941</v>
      </c>
      <c r="AD47" s="3">
        <f t="shared" si="115"/>
        <v>1.2333148899322974</v>
      </c>
      <c r="AE47" s="3">
        <f t="shared" si="116"/>
        <v>1.2020285553483376</v>
      </c>
      <c r="AF47" s="3">
        <f t="shared" si="117"/>
        <v>1.1763350252460503</v>
      </c>
      <c r="AG47" s="7"/>
      <c r="AH47" s="7"/>
      <c r="AI47" s="7"/>
      <c r="AJ47" s="7"/>
      <c r="AK47" s="7"/>
      <c r="AL47" s="3"/>
      <c r="AM47" s="3"/>
      <c r="AN47" s="3"/>
      <c r="AO47" s="3"/>
      <c r="AP47" s="3"/>
      <c r="AQ47" s="7"/>
      <c r="AR47" s="7"/>
      <c r="AS47" s="7"/>
      <c r="AT47" s="7"/>
      <c r="AU47" s="7"/>
    </row>
    <row r="48" spans="1:47" x14ac:dyDescent="0.25">
      <c r="I48" s="7"/>
      <c r="J48" s="3"/>
      <c r="K48" s="3"/>
      <c r="L48" s="3"/>
      <c r="M48" s="3"/>
      <c r="N48" s="3"/>
      <c r="O48" s="54"/>
      <c r="P48" s="10"/>
      <c r="Q48" s="10"/>
      <c r="R48" s="10"/>
      <c r="S48" s="10"/>
      <c r="T48" s="10"/>
      <c r="U48" s="19"/>
      <c r="V48" s="7"/>
      <c r="W48" s="3">
        <f t="shared" ref="W48:AA48" si="120">$V41-W41</f>
        <v>2.0587419999999987</v>
      </c>
      <c r="X48" s="3">
        <f t="shared" si="120"/>
        <v>3.811910000000001</v>
      </c>
      <c r="Y48" s="3">
        <f t="shared" si="120"/>
        <v>4.547978999999998</v>
      </c>
      <c r="Z48" s="3">
        <f t="shared" si="120"/>
        <v>3.9112340000000003</v>
      </c>
      <c r="AA48" s="3">
        <f t="shared" si="120"/>
        <v>3.0949460000000002</v>
      </c>
      <c r="AB48" s="3">
        <f t="shared" si="113"/>
        <v>1.7992722456060168</v>
      </c>
      <c r="AC48" s="3">
        <f t="shared" si="114"/>
        <v>1.1867392769171279</v>
      </c>
      <c r="AD48" s="3">
        <f t="shared" si="115"/>
        <v>1.1639026273685678</v>
      </c>
      <c r="AE48" s="3">
        <f t="shared" si="116"/>
        <v>1.157587636523721</v>
      </c>
      <c r="AF48" s="3">
        <f t="shared" si="117"/>
        <v>1.2007196689652646</v>
      </c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8:47" x14ac:dyDescent="0.25">
      <c r="I49" s="7"/>
      <c r="J49" s="3"/>
      <c r="K49" s="3"/>
      <c r="L49" s="3"/>
      <c r="M49" s="3"/>
      <c r="N49" s="3"/>
      <c r="O49" s="54"/>
      <c r="P49" s="10"/>
      <c r="Q49" s="10"/>
      <c r="R49" s="10"/>
      <c r="S49" s="10"/>
      <c r="T49" s="10"/>
      <c r="U49" s="19"/>
      <c r="V49" s="7"/>
      <c r="W49" s="3">
        <f t="shared" ref="W49:AA49" si="121">$V42-W42</f>
        <v>3.243746999999999</v>
      </c>
      <c r="X49" s="3">
        <f t="shared" si="121"/>
        <v>3.5927930000000003</v>
      </c>
      <c r="Y49" s="3">
        <f t="shared" si="121"/>
        <v>3.6136109999999988</v>
      </c>
      <c r="Z49" s="3">
        <f t="shared" si="121"/>
        <v>3.4091109999999993</v>
      </c>
      <c r="AA49" s="3">
        <f t="shared" si="121"/>
        <v>3.0950820000000014</v>
      </c>
      <c r="AB49" s="3">
        <f t="shared" si="113"/>
        <v>1.1232336944987604</v>
      </c>
      <c r="AC49" s="3">
        <f t="shared" si="114"/>
        <v>1.1369687702643569</v>
      </c>
      <c r="AD49" s="3">
        <f t="shared" si="115"/>
        <v>1.2584925067622559</v>
      </c>
      <c r="AE49" s="3">
        <f t="shared" si="116"/>
        <v>1.1965761963076973</v>
      </c>
      <c r="AF49" s="3">
        <f t="shared" si="117"/>
        <v>1.1819256421922935</v>
      </c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8:47" x14ac:dyDescent="0.25">
      <c r="I50" s="7"/>
      <c r="J50" s="3"/>
      <c r="K50" s="3"/>
      <c r="L50" s="3"/>
      <c r="M50" s="3"/>
      <c r="N50" s="3"/>
      <c r="O50" s="54"/>
      <c r="P50" s="10"/>
      <c r="Q50" s="10"/>
      <c r="R50" s="10"/>
      <c r="S50" s="10"/>
      <c r="T50" s="10"/>
      <c r="U50" s="19"/>
      <c r="V50" s="7"/>
      <c r="W50" s="3">
        <f t="shared" ref="W50:AA50" si="122">$V43-W43</f>
        <v>3.693476000000004</v>
      </c>
      <c r="X50" s="3">
        <f t="shared" si="122"/>
        <v>3.5473140000000001</v>
      </c>
      <c r="Y50" s="3">
        <f t="shared" si="122"/>
        <v>3.2610720000000057</v>
      </c>
      <c r="Z50" s="3">
        <f t="shared" si="122"/>
        <v>3.5402750000000012</v>
      </c>
      <c r="AA50" s="3">
        <f t="shared" si="122"/>
        <v>3.4449710000000024</v>
      </c>
      <c r="AB50" s="3">
        <f t="shared" si="113"/>
        <v>1.0154193040020527</v>
      </c>
      <c r="AC50" s="3">
        <f t="shared" si="114"/>
        <v>1.1306130394474918</v>
      </c>
      <c r="AD50" s="3">
        <f t="shared" si="115"/>
        <v>1.2991213453436272</v>
      </c>
      <c r="AE50" s="3">
        <f t="shared" si="116"/>
        <v>1.1352998380482699</v>
      </c>
      <c r="AF50" s="3">
        <f t="shared" si="117"/>
        <v>1.0929911895396238</v>
      </c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  <row r="51" spans="8:47" x14ac:dyDescent="0.25">
      <c r="H51" s="24"/>
      <c r="I51" s="7"/>
      <c r="J51" s="7"/>
      <c r="K51" s="7"/>
      <c r="L51" s="7"/>
      <c r="M51" s="7"/>
      <c r="N51" s="7"/>
      <c r="O51" s="14"/>
      <c r="Q51" s="10"/>
      <c r="R51" s="10"/>
      <c r="S51" s="10"/>
      <c r="U51" s="18" t="s">
        <v>43</v>
      </c>
      <c r="V51" s="81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spans="8:47" x14ac:dyDescent="0.25">
      <c r="H52" s="24"/>
      <c r="I52" s="7"/>
      <c r="J52" s="7"/>
      <c r="K52" s="7"/>
      <c r="L52" s="7"/>
      <c r="M52" s="7"/>
      <c r="N52" s="7"/>
      <c r="O52" s="16"/>
      <c r="U52" s="21"/>
      <c r="V52" s="81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spans="8:47" x14ac:dyDescent="0.25">
      <c r="K53" s="22"/>
      <c r="L53" s="22"/>
      <c r="M53" s="22"/>
      <c r="U53" s="21"/>
      <c r="V53" s="2" t="s">
        <v>44</v>
      </c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spans="8:47" x14ac:dyDescent="0.25">
      <c r="K54" s="3">
        <f t="shared" ref="K54" si="123">$V54-X54-AC54+$F$3*AC54+$G$3</f>
        <v>0.96229070134015982</v>
      </c>
      <c r="L54" s="3">
        <f t="shared" ref="L54" si="124">$V54-Y54-AD54+$F$3*AD54+$G$3</f>
        <v>0.90044367716823537</v>
      </c>
      <c r="M54" s="3">
        <f t="shared" ref="M54" si="125">$V54-Z54-AE54+$F$3*AE54+$G$3</f>
        <v>1.0082893317792894</v>
      </c>
      <c r="O54" s="54">
        <v>1</v>
      </c>
      <c r="P54" s="10"/>
      <c r="Q54" s="10">
        <f t="shared" ref="Q54" si="126">($F$3*$O54*AC54+$G$3+$V54-X54)/(AC54*$O54)</f>
        <v>1.2650594745258625</v>
      </c>
      <c r="R54" s="10">
        <f t="shared" ref="R54" si="127">($F$3*$O54*AD54+$G$3+$V54-Y54)/(AD54*$O54)</f>
        <v>1.2142645998786747</v>
      </c>
      <c r="S54" s="10">
        <f>($F$3*$O54*AE54+$G$3+$V54-Z54)/(AE54*$O54)</f>
        <v>1.277107643070696</v>
      </c>
      <c r="T54" s="10"/>
      <c r="U54" s="21">
        <v>150</v>
      </c>
      <c r="V54" s="7">
        <v>9.6736520000000006</v>
      </c>
      <c r="W54" s="7"/>
      <c r="X54" s="7">
        <v>6.5815534193548402</v>
      </c>
      <c r="Y54" s="7">
        <v>6.3078298387096803</v>
      </c>
      <c r="Z54" s="7">
        <v>6.5307742903225803</v>
      </c>
      <c r="AA54" s="7"/>
      <c r="AB54" s="23"/>
      <c r="AC54" s="23">
        <v>3.63047087096774</v>
      </c>
      <c r="AD54" s="23">
        <v>4.2024845806451596</v>
      </c>
      <c r="AE54" s="23">
        <v>3.6386197096774202</v>
      </c>
      <c r="AF54" s="23"/>
      <c r="AG54" s="7"/>
      <c r="AH54" s="7">
        <v>50.1180807096774</v>
      </c>
      <c r="AI54" s="7">
        <v>50.165017451612897</v>
      </c>
      <c r="AJ54" s="7">
        <v>50.1660379677419</v>
      </c>
      <c r="AK54" s="7"/>
      <c r="AL54" s="3"/>
      <c r="AM54" s="3">
        <v>3.7297872580645199</v>
      </c>
      <c r="AN54" s="3">
        <v>4.1692492258064497</v>
      </c>
      <c r="AO54" s="3">
        <v>2.98407783870968</v>
      </c>
      <c r="AP54" s="3"/>
      <c r="AQ54" s="7"/>
      <c r="AR54" s="7">
        <v>31.182671483871001</v>
      </c>
      <c r="AS54" s="7">
        <v>30.439076</v>
      </c>
      <c r="AT54" s="7">
        <v>30.873075354838701</v>
      </c>
      <c r="AU54" s="7"/>
    </row>
    <row r="55" spans="8:47" x14ac:dyDescent="0.25">
      <c r="K55" s="3">
        <f t="shared" ref="K55" si="128">$V55-X55-AC55+$F$4*AC55+$G$4</f>
        <v>1.1272641021445908</v>
      </c>
      <c r="L55" s="3">
        <f t="shared" ref="L55" si="129">$V55-Y55-AD55+$F$4*AD55+$G$4</f>
        <v>1.0078938219627807</v>
      </c>
      <c r="M55" s="3">
        <f t="shared" ref="M55" si="130">$V55-Z55-AE55+$F$4*AE55+$G$4</f>
        <v>1.0574509622795039</v>
      </c>
      <c r="O55" s="54">
        <v>1</v>
      </c>
      <c r="P55" s="10"/>
      <c r="Q55" s="10">
        <f t="shared" ref="Q55" si="131">($F$4*$O55*AC55+$G$4+$V55-X55)/(AC55*$O55)</f>
        <v>1.269397222041007</v>
      </c>
      <c r="R55" s="10">
        <f t="shared" ref="R55" si="132">($F$4*$O55*AD55+$G$4+$V55-Y55)/(AD55*$O55)</f>
        <v>1.2102786359646869</v>
      </c>
      <c r="S55" s="10">
        <f t="shared" ref="S55" si="133">($F$4*$O55*AE55+$G$4+$V55-Z55)/(AE55*$O55)</f>
        <v>1.2528331727219506</v>
      </c>
      <c r="T55" s="10"/>
      <c r="U55" s="21">
        <v>200</v>
      </c>
      <c r="V55" s="7">
        <v>13.785767</v>
      </c>
      <c r="W55" s="7"/>
      <c r="X55" s="7">
        <v>10.4130027096774</v>
      </c>
      <c r="Y55" s="7">
        <v>10.1989359677419</v>
      </c>
      <c r="Z55" s="7">
        <v>10.483904774193499</v>
      </c>
      <c r="AA55" s="7"/>
      <c r="AB55" s="23"/>
      <c r="AC55" s="23">
        <v>4.18439393548387</v>
      </c>
      <c r="AD55" s="23">
        <v>4.7931346774193502</v>
      </c>
      <c r="AE55" s="23">
        <v>4.1824059354838701</v>
      </c>
      <c r="AF55" s="23"/>
      <c r="AG55" s="7"/>
      <c r="AH55" s="7">
        <v>49.9107195483871</v>
      </c>
      <c r="AI55" s="7">
        <v>49.972070225806398</v>
      </c>
      <c r="AJ55" s="7">
        <v>50.002038354838703</v>
      </c>
      <c r="AK55" s="7"/>
      <c r="AL55" s="3"/>
      <c r="AM55" s="3">
        <v>2.5389995483871002</v>
      </c>
      <c r="AN55" s="3">
        <v>2.97494383870968</v>
      </c>
      <c r="AO55" s="3">
        <v>2.1641670645161302</v>
      </c>
      <c r="AP55" s="3"/>
      <c r="AQ55" s="7"/>
      <c r="AR55" s="7">
        <v>29.947248645161299</v>
      </c>
      <c r="AS55" s="7">
        <v>29.2137748064516</v>
      </c>
      <c r="AT55" s="7">
        <v>29.687694838709699</v>
      </c>
      <c r="AU55" s="7"/>
    </row>
    <row r="56" spans="8:47" x14ac:dyDescent="0.25">
      <c r="K56" s="3">
        <f t="shared" ref="K56" si="134">$V56-X56-AC56+$F$5*AC56+$G$5</f>
        <v>1.4260362720684396</v>
      </c>
      <c r="L56" s="3">
        <f t="shared" ref="L56" si="135">$V56-Y56-AD56+$F$5*AD56+$G$5</f>
        <v>1.4268969486843339</v>
      </c>
      <c r="M56" s="3">
        <f t="shared" ref="M56" si="136">$V56-Z56-AE56+$F$5*AE56+$G$5</f>
        <v>1.3147712959537765</v>
      </c>
      <c r="O56" s="54">
        <v>1</v>
      </c>
      <c r="P56" s="10"/>
      <c r="Q56" s="10">
        <f t="shared" ref="Q56" si="137">($F$5*$O56*AC56+$G$5+$V56-X56)/(AC56*$O56)</f>
        <v>1.2954895313643047</v>
      </c>
      <c r="R56" s="10">
        <f t="shared" ref="R56" si="138">($F$5*$O56*AD56+$G$5+$V56-Y56)/(AD56*$O56)</f>
        <v>1.2590892143446368</v>
      </c>
      <c r="S56" s="10">
        <f t="shared" ref="S56" si="139">($F$5*$O56*AE56+$G$5+$V56-Z56)/(AE56*$O56)</f>
        <v>1.2727348712735282</v>
      </c>
      <c r="T56" s="10"/>
      <c r="U56" s="21">
        <v>250</v>
      </c>
      <c r="V56" s="7">
        <v>18.675742</v>
      </c>
      <c r="W56" s="7"/>
      <c r="X56" s="7">
        <v>14.7454349677419</v>
      </c>
      <c r="Y56" s="7">
        <v>14.391017064516101</v>
      </c>
      <c r="Z56" s="7">
        <v>14.859460064516099</v>
      </c>
      <c r="AA56" s="7"/>
      <c r="AB56" s="23"/>
      <c r="AC56" s="23">
        <v>4.8260128387096799</v>
      </c>
      <c r="AD56" s="23">
        <v>5.5073575806451602</v>
      </c>
      <c r="AE56" s="23">
        <v>4.8206937741935496</v>
      </c>
      <c r="AF56" s="23"/>
      <c r="AG56" s="7"/>
      <c r="AH56" s="7">
        <v>49.691671483870998</v>
      </c>
      <c r="AI56" s="7">
        <v>49.760520483870998</v>
      </c>
      <c r="AJ56" s="7">
        <v>49.776057064516102</v>
      </c>
      <c r="AK56" s="7"/>
      <c r="AL56" s="3"/>
      <c r="AM56" s="3">
        <v>1.8249681612903199</v>
      </c>
      <c r="AN56" s="3">
        <v>2.3772176129032299</v>
      </c>
      <c r="AO56" s="3">
        <v>1.61334022580645</v>
      </c>
      <c r="AP56" s="3"/>
      <c r="AQ56" s="7"/>
      <c r="AR56" s="7">
        <v>28.9926969677419</v>
      </c>
      <c r="AS56" s="7">
        <v>28.125794548387098</v>
      </c>
      <c r="AT56" s="7">
        <v>28.8276018387097</v>
      </c>
      <c r="AU56" s="7"/>
    </row>
    <row r="57" spans="8:47" x14ac:dyDescent="0.25">
      <c r="K57" s="3">
        <f t="shared" ref="K57" si="140">$V57-X57-AC57+$F$7*AC57+$G$7</f>
        <v>2.3739987846376387</v>
      </c>
      <c r="L57" s="3">
        <f t="shared" ref="L57" si="141">$V57-Y57-AD57+$F$7*AD57+$G$7</f>
        <v>2.3234685447768273</v>
      </c>
      <c r="M57" s="3">
        <f t="shared" ref="M57" si="142">$V57-Z57-AE57+$F$7*AE57+$G$7</f>
        <v>2.1545188755120863</v>
      </c>
      <c r="O57" s="54">
        <v>1</v>
      </c>
      <c r="P57" s="10"/>
      <c r="Q57" s="10">
        <f t="shared" ref="Q57" si="143">($F$7*$O57*AC57+$G$7+$V57-X57)/(AC57*$O57)</f>
        <v>1.415562715474123</v>
      </c>
      <c r="R57" s="10">
        <f t="shared" ref="R57" si="144">($F$7*$O57*AD57+$G$7+$V57-Y57)/(AD57*$O57)</f>
        <v>1.3548687199920444</v>
      </c>
      <c r="S57" s="10">
        <f t="shared" ref="S57" si="145">($F$7*$O57*AE57+$G$7+$V57-Z57)/(AE57*$O57)</f>
        <v>1.3776964760730417</v>
      </c>
      <c r="T57" s="10"/>
      <c r="U57" s="21">
        <v>300</v>
      </c>
      <c r="V57" s="7">
        <v>24.561382999999999</v>
      </c>
      <c r="W57" s="7"/>
      <c r="X57" s="7">
        <v>19.330484838709701</v>
      </c>
      <c r="Y57" s="7">
        <v>18.9642855483871</v>
      </c>
      <c r="Z57" s="7">
        <v>19.554142193548401</v>
      </c>
      <c r="AA57" s="7"/>
      <c r="AB57" s="23"/>
      <c r="AC57" s="23">
        <v>5.7127328709677396</v>
      </c>
      <c r="AD57" s="23">
        <v>6.5474030645161303</v>
      </c>
      <c r="AE57" s="23">
        <v>5.7043658387096796</v>
      </c>
      <c r="AF57" s="23"/>
      <c r="AG57" s="7"/>
      <c r="AH57" s="7">
        <v>50.137949903225802</v>
      </c>
      <c r="AI57" s="7">
        <v>49.439257258064501</v>
      </c>
      <c r="AJ57" s="7">
        <v>49.536264451612901</v>
      </c>
      <c r="AK57" s="7"/>
      <c r="AL57" s="3"/>
      <c r="AM57" s="3">
        <v>1.1819031612903199</v>
      </c>
      <c r="AN57" s="3">
        <v>2.4040775483871002</v>
      </c>
      <c r="AO57" s="3">
        <v>1.6126497419354799</v>
      </c>
      <c r="AP57" s="3"/>
      <c r="AQ57" s="7"/>
      <c r="AR57" s="7">
        <v>27.883549580645202</v>
      </c>
      <c r="AS57" s="7">
        <v>27.0474471935484</v>
      </c>
      <c r="AT57" s="7">
        <v>28.115129516128999</v>
      </c>
      <c r="AU57" s="7"/>
    </row>
    <row r="58" spans="8:47" x14ac:dyDescent="0.25">
      <c r="U58" s="21"/>
      <c r="V58" s="43"/>
      <c r="W58" s="1" t="s">
        <v>35</v>
      </c>
      <c r="AB58" s="1" t="s">
        <v>33</v>
      </c>
      <c r="AC58" s="3"/>
      <c r="AD58" s="3"/>
      <c r="AE58" s="3"/>
      <c r="AF58" s="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</row>
    <row r="59" spans="8:47" x14ac:dyDescent="0.25">
      <c r="U59" s="21"/>
      <c r="V59" s="43"/>
      <c r="W59" s="3"/>
      <c r="X59" s="3">
        <f>$V54-X54</f>
        <v>3.0920985806451604</v>
      </c>
      <c r="Y59" s="3">
        <f t="shared" ref="Y59:Z59" si="146">$V54-Y54</f>
        <v>3.3658221612903203</v>
      </c>
      <c r="Z59" s="3">
        <f t="shared" si="146"/>
        <v>3.1428777096774203</v>
      </c>
      <c r="AA59" s="3"/>
      <c r="AB59" s="3"/>
      <c r="AC59" s="3">
        <f>AC54/(V54-X54)</f>
        <v>1.1741122659194938</v>
      </c>
      <c r="AD59" s="3">
        <f>AD54/($V54-Y54)</f>
        <v>1.2485759434877857</v>
      </c>
      <c r="AE59" s="3">
        <f>AE54/($V54-Z54)</f>
        <v>1.1577350586927171</v>
      </c>
      <c r="AF59" s="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</row>
    <row r="60" spans="8:47" x14ac:dyDescent="0.25">
      <c r="U60" s="21"/>
      <c r="V60" s="43"/>
      <c r="W60" s="3"/>
      <c r="X60" s="3">
        <f t="shared" ref="X60:Z62" si="147">$V55-X55</f>
        <v>3.3727642903225998</v>
      </c>
      <c r="Y60" s="3">
        <f t="shared" si="147"/>
        <v>3.5868310322581003</v>
      </c>
      <c r="Z60" s="3">
        <f t="shared" si="147"/>
        <v>3.3018622258065005</v>
      </c>
      <c r="AA60" s="3"/>
      <c r="AB60" s="3"/>
      <c r="AC60" s="3">
        <f t="shared" ref="AC60:AC62" si="148">AC55/(V55-X55)</f>
        <v>1.2406422670834312</v>
      </c>
      <c r="AD60" s="3">
        <f t="shared" ref="AD60:AE62" si="149">AD55/($V55-Y55)</f>
        <v>1.3363146003567996</v>
      </c>
      <c r="AE60" s="3">
        <f t="shared" si="149"/>
        <v>1.266680936229037</v>
      </c>
      <c r="AF60" s="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</row>
    <row r="61" spans="8:47" x14ac:dyDescent="0.25">
      <c r="U61" s="21"/>
      <c r="V61" s="43"/>
      <c r="W61" s="3"/>
      <c r="X61" s="3">
        <f t="shared" si="147"/>
        <v>3.9303070322580993</v>
      </c>
      <c r="Y61" s="3">
        <f t="shared" si="147"/>
        <v>4.284724935483899</v>
      </c>
      <c r="Z61" s="3">
        <f t="shared" si="147"/>
        <v>3.8162819354839002</v>
      </c>
      <c r="AA61" s="3"/>
      <c r="AB61" s="3"/>
      <c r="AC61" s="3">
        <f t="shared" si="148"/>
        <v>1.227897158949683</v>
      </c>
      <c r="AD61" s="3">
        <f t="shared" si="149"/>
        <v>1.285346822391338</v>
      </c>
      <c r="AE61" s="3">
        <f t="shared" si="149"/>
        <v>1.2631912043422682</v>
      </c>
      <c r="AF61" s="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</row>
    <row r="62" spans="8:47" x14ac:dyDescent="0.25">
      <c r="U62" s="21"/>
      <c r="V62" s="43"/>
      <c r="W62" s="3"/>
      <c r="X62" s="3">
        <f t="shared" si="147"/>
        <v>5.2308981612902983</v>
      </c>
      <c r="Y62" s="3">
        <f t="shared" si="147"/>
        <v>5.5970974516128997</v>
      </c>
      <c r="Z62" s="3">
        <f t="shared" si="147"/>
        <v>5.0072408064515983</v>
      </c>
      <c r="AA62" s="3"/>
      <c r="AB62" s="3"/>
      <c r="AC62" s="3">
        <f t="shared" si="148"/>
        <v>1.0921131887527682</v>
      </c>
      <c r="AD62" s="3">
        <f t="shared" si="149"/>
        <v>1.169785432738782</v>
      </c>
      <c r="AE62" s="3">
        <f t="shared" si="149"/>
        <v>1.1392233885296406</v>
      </c>
      <c r="AF62" s="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</row>
    <row r="63" spans="8:47" x14ac:dyDescent="0.25">
      <c r="U63" s="18" t="s">
        <v>45</v>
      </c>
      <c r="V63" s="81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spans="8:47" x14ac:dyDescent="0.25">
      <c r="U64" s="21"/>
      <c r="V64" s="81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spans="11:47" x14ac:dyDescent="0.25">
      <c r="U65" s="21"/>
      <c r="V65" s="2" t="s">
        <v>46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spans="11:47" x14ac:dyDescent="0.25">
      <c r="K66" s="3">
        <f t="shared" ref="K66" si="150">$V66-X66-AC66+$F$3*AC66+$G$3</f>
        <v>0.77662372977618443</v>
      </c>
      <c r="L66" s="3">
        <f t="shared" ref="L66" si="151">$V66-Y66-AD66+$F$3*AD66+$G$3</f>
        <v>0.56371162789480556</v>
      </c>
      <c r="M66" s="3">
        <f t="shared" ref="M66" si="152">$V66-Z66-AE66+$F$3*AE66+$G$3</f>
        <v>0.73582727025208272</v>
      </c>
      <c r="O66" s="54">
        <v>1</v>
      </c>
      <c r="P66" s="10"/>
      <c r="Q66" s="10">
        <f t="shared" ref="Q66" si="153">($F$3*$O66*AC66+$G$3+$V66-X66)/(AC66*$O66)</f>
        <v>1.1953860182112626</v>
      </c>
      <c r="R66" s="10">
        <f t="shared" ref="R66" si="154">($F$3*$O66*AD66+$G$3+$V66-Y66)/(AD66*$O66)</f>
        <v>1.1200440547773722</v>
      </c>
      <c r="S66" s="10">
        <f>($F$3*$O66*AE66+$G$3+$V66-Z66)/(AE66*$O66)</f>
        <v>1.1842481778246745</v>
      </c>
      <c r="U66" s="21">
        <v>150</v>
      </c>
      <c r="V66" s="7">
        <v>9.238524</v>
      </c>
      <c r="W66" s="7"/>
      <c r="X66" s="7">
        <v>6.13008229032258</v>
      </c>
      <c r="Y66" s="7">
        <v>5.9199886774193597</v>
      </c>
      <c r="Z66" s="7">
        <v>6.1598161612903199</v>
      </c>
      <c r="AA66" s="7"/>
      <c r="AB66" s="23"/>
      <c r="AC66" s="23">
        <v>3.97481732258065</v>
      </c>
      <c r="AD66" s="23">
        <v>4.6958729354838704</v>
      </c>
      <c r="AE66" s="23">
        <v>3.9936746129032299</v>
      </c>
      <c r="AF66" s="23"/>
      <c r="AG66" s="7"/>
      <c r="AH66" s="7">
        <v>49.9500356451613</v>
      </c>
      <c r="AI66" s="7">
        <v>50.0061939032258</v>
      </c>
      <c r="AJ66" s="7">
        <v>50.015281935483898</v>
      </c>
      <c r="AK66" s="7"/>
      <c r="AL66" s="3"/>
      <c r="AM66" s="3">
        <v>2.9833646129032299</v>
      </c>
      <c r="AN66" s="3">
        <v>3.6240154516129</v>
      </c>
      <c r="AO66" s="3">
        <v>2.6943278387096798</v>
      </c>
      <c r="AP66" s="3"/>
      <c r="AQ66" s="7"/>
      <c r="AR66" s="7">
        <v>30.340196032258099</v>
      </c>
      <c r="AS66" s="7">
        <v>29.9184849677419</v>
      </c>
      <c r="AT66" s="7">
        <v>30.234648161290298</v>
      </c>
      <c r="AU66" s="7"/>
    </row>
    <row r="67" spans="11:47" x14ac:dyDescent="0.25">
      <c r="K67" s="3">
        <f t="shared" ref="K67" si="155">$V67-X67-AC67+$F$4*AC67+$G$4</f>
        <v>2.1220377838778237</v>
      </c>
      <c r="L67" s="3">
        <f t="shared" ref="L67" si="156">$V67-Y67-AD67+$F$4*AD67+$G$4</f>
        <v>1.6655896275569795</v>
      </c>
      <c r="M67" s="3">
        <f t="shared" ref="M67" si="157">$V67-Z67-AE67+$F$4*AE67+$G$4</f>
        <v>1.9119079315449521</v>
      </c>
      <c r="O67" s="54">
        <v>1</v>
      </c>
      <c r="P67" s="10"/>
      <c r="Q67" s="10">
        <f t="shared" ref="Q67" si="158">($F$4*$O67*AC67+$G$4+$V67-X67)/(AC67*$O67)</f>
        <v>1.3607400536371927</v>
      </c>
      <c r="R67" s="10">
        <f t="shared" ref="R67" si="159">($F$4*$O67*AD67+$G$4+$V67-Y67)/(AD67*$O67)</f>
        <v>1.2474054430450012</v>
      </c>
      <c r="S67" s="10">
        <f t="shared" ref="S67" si="160">($F$4*$O67*AE67+$G$4+$V67-Z67)/(AE67*$O67)</f>
        <v>1.3344179110172918</v>
      </c>
      <c r="U67" s="21">
        <v>200</v>
      </c>
      <c r="V67" s="7">
        <v>13.678048</v>
      </c>
      <c r="W67" s="7"/>
      <c r="X67" s="7">
        <v>8.38039809677419</v>
      </c>
      <c r="Y67" s="7">
        <v>8.3713855806451605</v>
      </c>
      <c r="Z67" s="7">
        <v>8.6810899999999993</v>
      </c>
      <c r="AA67" s="7"/>
      <c r="AB67" s="23"/>
      <c r="AC67" s="23">
        <v>5.8824568064516098</v>
      </c>
      <c r="AD67" s="23">
        <v>6.7322270967741904</v>
      </c>
      <c r="AE67" s="23">
        <v>5.7171218064516101</v>
      </c>
      <c r="AF67" s="23"/>
      <c r="AG67" s="7"/>
      <c r="AH67" s="7">
        <v>49.7165757096774</v>
      </c>
      <c r="AI67" s="7">
        <v>49.816142967741897</v>
      </c>
      <c r="AJ67" s="7">
        <v>49.803597741935498</v>
      </c>
      <c r="AK67" s="7"/>
      <c r="AL67" s="3"/>
      <c r="AM67" s="3">
        <v>2.3114378064516101</v>
      </c>
      <c r="AN67" s="3">
        <v>3.1140747741935502</v>
      </c>
      <c r="AO67" s="3">
        <v>2.1571873225806399</v>
      </c>
      <c r="AP67" s="3"/>
      <c r="AQ67" s="7"/>
      <c r="AR67" s="7">
        <v>27.933668129032299</v>
      </c>
      <c r="AS67" s="7">
        <v>27.614249967741902</v>
      </c>
      <c r="AT67" s="7">
        <v>28.055010516128998</v>
      </c>
      <c r="AU67" s="7"/>
    </row>
    <row r="68" spans="11:47" x14ac:dyDescent="0.25">
      <c r="K68" s="3">
        <f t="shared" ref="K68" si="161">$V68-X68-AC68+$F$5*AC68+$G$5</f>
        <v>2.8340113258669906</v>
      </c>
      <c r="L68" s="3">
        <f t="shared" ref="L68" si="162">$V68-Y68-AD68+$F$5*AD68+$G$5</f>
        <v>2.580507835937611</v>
      </c>
      <c r="M68" s="3">
        <f t="shared" ref="M68" si="163">$V68-Z68-AE68+$F$5*AE68+$G$5</f>
        <v>2.5597245030057105</v>
      </c>
      <c r="O68" s="54">
        <v>1</v>
      </c>
      <c r="P68" s="10"/>
      <c r="Q68" s="10">
        <f t="shared" ref="Q68" si="164">($F$5*$O68*AC68+$G$5+$V68-X68)/(AC68*$O68)</f>
        <v>1.4291659698347006</v>
      </c>
      <c r="R68" s="10">
        <f t="shared" ref="R68" si="165">($F$5*$O68*AD68+$G$5+$V68-Y68)/(AD68*$O68)</f>
        <v>1.3374708430306843</v>
      </c>
      <c r="S68" s="10">
        <f t="shared" ref="S68" si="166">($F$5*$O68*AE68+$G$5+$V68-Z68)/(AE68*$O68)</f>
        <v>1.389287400239712</v>
      </c>
      <c r="U68" s="21">
        <v>250</v>
      </c>
      <c r="V68" s="7">
        <v>18.779761000000001</v>
      </c>
      <c r="W68" s="7"/>
      <c r="X68" s="7">
        <v>12.519104677419399</v>
      </c>
      <c r="Y68" s="7">
        <v>12.2313438709677</v>
      </c>
      <c r="Z68" s="7">
        <v>12.807984129032301</v>
      </c>
      <c r="AA68" s="7"/>
      <c r="AB68" s="23"/>
      <c r="AC68" s="23">
        <v>6.6035322580645204</v>
      </c>
      <c r="AD68" s="23">
        <v>7.6466097419354799</v>
      </c>
      <c r="AE68" s="23">
        <v>6.5754106129032301</v>
      </c>
      <c r="AF68" s="23"/>
      <c r="AG68" s="7"/>
      <c r="AH68" s="7">
        <v>49.973716096774197</v>
      </c>
      <c r="AI68" s="7">
        <v>49.456389838709697</v>
      </c>
      <c r="AJ68" s="7">
        <v>49.527996806451597</v>
      </c>
      <c r="AK68" s="7"/>
      <c r="AL68" s="3"/>
      <c r="AM68" s="3">
        <v>1.7590518064516101</v>
      </c>
      <c r="AN68" s="3">
        <v>2.8483396774193599</v>
      </c>
      <c r="AO68" s="3">
        <v>1.9191635806451599</v>
      </c>
      <c r="AP68" s="3"/>
      <c r="AQ68" s="7"/>
      <c r="AR68" s="7">
        <v>26.860495838709699</v>
      </c>
      <c r="AS68" s="7">
        <v>26.782994838709701</v>
      </c>
      <c r="AT68" s="7">
        <v>27.014090193548402</v>
      </c>
      <c r="AU68" s="7"/>
    </row>
    <row r="69" spans="11:47" x14ac:dyDescent="0.25">
      <c r="W69" s="1" t="s">
        <v>35</v>
      </c>
      <c r="AC69" s="1" t="s">
        <v>93</v>
      </c>
    </row>
    <row r="70" spans="11:47" x14ac:dyDescent="0.25">
      <c r="X70" s="3">
        <f>$V66-X66</f>
        <v>3.10844170967742</v>
      </c>
      <c r="Y70" s="3">
        <f t="shared" ref="Y70:Z70" si="167">$V66-Y66</f>
        <v>3.3185353225806402</v>
      </c>
      <c r="Z70" s="3">
        <f t="shared" si="167"/>
        <v>3.07870783870968</v>
      </c>
      <c r="AA70" s="3"/>
      <c r="AB70" s="3"/>
      <c r="AC70" s="3">
        <f>AC66/($V66-X66)</f>
        <v>1.2787170208809027</v>
      </c>
      <c r="AD70" s="3">
        <f t="shared" ref="AD70:AE72" si="168">AD66/($V66-Y66)</f>
        <v>1.4150438307922397</v>
      </c>
      <c r="AE70" s="3">
        <f t="shared" si="168"/>
        <v>1.2971918162189182</v>
      </c>
      <c r="AF70" s="3"/>
    </row>
    <row r="71" spans="11:47" x14ac:dyDescent="0.25">
      <c r="X71" s="22">
        <f t="shared" ref="X71:Z71" si="169">$V67-X67</f>
        <v>5.2976499032258104</v>
      </c>
      <c r="Y71" s="22">
        <f t="shared" si="169"/>
        <v>5.30666241935484</v>
      </c>
      <c r="Z71" s="22">
        <f t="shared" si="169"/>
        <v>4.9969580000000011</v>
      </c>
      <c r="AA71" s="3"/>
      <c r="AB71" s="3"/>
      <c r="AC71" s="3">
        <f t="shared" ref="AC71:AC72" si="170">AC67/($V67-X67)</f>
        <v>1.1103898736059743</v>
      </c>
      <c r="AD71" s="3">
        <f t="shared" si="168"/>
        <v>1.2686367748247804</v>
      </c>
      <c r="AE71" s="3">
        <f t="shared" si="168"/>
        <v>1.144120444168554</v>
      </c>
      <c r="AF71" s="3"/>
    </row>
    <row r="72" spans="11:47" x14ac:dyDescent="0.25">
      <c r="X72" s="22">
        <f t="shared" ref="X72:Z72" si="171">$V68-X68</f>
        <v>6.2606563225806013</v>
      </c>
      <c r="Y72" s="22">
        <f t="shared" si="171"/>
        <v>6.5484171290323001</v>
      </c>
      <c r="Z72" s="22">
        <f t="shared" si="171"/>
        <v>5.9717768709676999</v>
      </c>
      <c r="AA72" s="3"/>
      <c r="AB72" s="3"/>
      <c r="AC72" s="3">
        <f t="shared" si="170"/>
        <v>1.054766771695685</v>
      </c>
      <c r="AD72" s="3">
        <f t="shared" si="168"/>
        <v>1.167703521517339</v>
      </c>
      <c r="AE72" s="3">
        <f t="shared" si="168"/>
        <v>1.1010810944511586</v>
      </c>
      <c r="AF72" s="3"/>
    </row>
    <row r="73" spans="11:47" x14ac:dyDescent="0.25">
      <c r="X73" s="3"/>
      <c r="Y73" s="3"/>
      <c r="Z73" s="3"/>
      <c r="AA73" s="3"/>
      <c r="AB73" s="3"/>
      <c r="AC73" s="3"/>
      <c r="AD73" s="3"/>
      <c r="AE73" s="3"/>
      <c r="AF73" s="3"/>
    </row>
    <row r="74" spans="11:47" x14ac:dyDescent="0.25">
      <c r="X74" s="3"/>
      <c r="Y74" s="3"/>
      <c r="Z74" s="3"/>
      <c r="AA74" s="3"/>
      <c r="AB74" s="3"/>
      <c r="AC74" s="3"/>
      <c r="AD74" s="3"/>
      <c r="AE74" s="3"/>
      <c r="AF74" s="3"/>
    </row>
    <row r="75" spans="11:47" x14ac:dyDescent="0.25">
      <c r="X75" s="3"/>
      <c r="Y75" s="3"/>
      <c r="Z75" s="3"/>
      <c r="AA75" s="3"/>
      <c r="AB75" s="3"/>
      <c r="AC75" s="3"/>
      <c r="AD75" s="3"/>
      <c r="AE75" s="3"/>
      <c r="AF75" s="3"/>
    </row>
    <row r="76" spans="11:47" x14ac:dyDescent="0.25">
      <c r="X76" s="3"/>
      <c r="Y76" s="3"/>
      <c r="Z76" s="3"/>
      <c r="AA76" s="3"/>
      <c r="AB76" s="3"/>
    </row>
    <row r="77" spans="11:47" x14ac:dyDescent="0.25">
      <c r="X77" s="3"/>
      <c r="Y77" s="3"/>
      <c r="Z77" s="3"/>
      <c r="AA77" s="3"/>
      <c r="AB77" s="3"/>
      <c r="AC77" s="3"/>
      <c r="AD77" s="3"/>
      <c r="AE77" s="3"/>
    </row>
    <row r="78" spans="11:47" x14ac:dyDescent="0.25">
      <c r="X78" s="3"/>
      <c r="Y78" s="3"/>
      <c r="Z78" s="3"/>
      <c r="AA78" s="3"/>
      <c r="AB78" s="3"/>
      <c r="AC78" s="3"/>
      <c r="AD78" s="3"/>
      <c r="AE78" s="3"/>
    </row>
    <row r="79" spans="11:47" x14ac:dyDescent="0.25">
      <c r="AC79" s="3"/>
      <c r="AD79" s="3"/>
      <c r="AE79" s="3"/>
    </row>
    <row r="80" spans="11:47" x14ac:dyDescent="0.25">
      <c r="W80" s="3"/>
      <c r="X80" s="3"/>
      <c r="Y80" s="3"/>
      <c r="Z80" s="3"/>
      <c r="AA80" s="3"/>
    </row>
    <row r="81" spans="23:31" x14ac:dyDescent="0.25">
      <c r="W81" s="3"/>
      <c r="X81" s="3"/>
      <c r="Y81" s="3"/>
      <c r="Z81" s="3"/>
      <c r="AA81" s="3"/>
      <c r="AC81" s="3"/>
      <c r="AD81" s="3"/>
      <c r="AE81" s="3"/>
    </row>
    <row r="82" spans="23:31" x14ac:dyDescent="0.25">
      <c r="W82" s="3"/>
      <c r="X82" s="3"/>
      <c r="Y82" s="3"/>
      <c r="Z82" s="3"/>
      <c r="AA82" s="3"/>
      <c r="AC82" s="3"/>
      <c r="AD82" s="3"/>
      <c r="AE82" s="3"/>
    </row>
    <row r="83" spans="23:31" x14ac:dyDescent="0.25">
      <c r="W83" s="3"/>
      <c r="X83" s="3"/>
      <c r="Y83" s="3"/>
      <c r="Z83" s="3"/>
      <c r="AA83" s="3"/>
      <c r="AC83" s="3"/>
      <c r="AD83" s="3"/>
      <c r="AE83" s="3"/>
    </row>
    <row r="84" spans="23:31" x14ac:dyDescent="0.25">
      <c r="W84" s="3"/>
      <c r="X84" s="3"/>
      <c r="Y84" s="3"/>
      <c r="Z84" s="3"/>
      <c r="AA84" s="3"/>
      <c r="AC84" s="3"/>
      <c r="AD84" s="3"/>
      <c r="AE84" s="3"/>
    </row>
    <row r="85" spans="23:31" x14ac:dyDescent="0.25">
      <c r="W85" s="3"/>
      <c r="X85" s="3"/>
      <c r="Y85" s="3"/>
      <c r="Z85" s="3"/>
      <c r="AA85" s="3"/>
    </row>
    <row r="86" spans="23:31" x14ac:dyDescent="0.25">
      <c r="W86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51:N52">
    <cfRule type="cellIs" dxfId="12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zoomScale="85" zoomScaleNormal="85" workbookViewId="0">
      <pane xSplit="7" ySplit="2" topLeftCell="H3" activePane="bottomRight" state="frozen"/>
      <selection activeCell="K30" sqref="K30"/>
      <selection pane="topRight" activeCell="K30" sqref="K30"/>
      <selection pane="bottomLeft" activeCell="K30" sqref="K30"/>
      <selection pane="bottomRight" activeCell="AI31" sqref="AI31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133" t="str">
        <f ca="1">'DC-h2-sri-ipb2-27b'!A1</f>
        <v>DC-h2-sri-ipb2-27b</v>
      </c>
      <c r="F1" s="134"/>
      <c r="G1" s="135"/>
      <c r="H1" s="40"/>
      <c r="I1" s="11"/>
      <c r="J1" s="157" t="s">
        <v>62</v>
      </c>
      <c r="K1" s="157"/>
      <c r="L1" s="157"/>
      <c r="M1" s="157"/>
      <c r="N1" s="158"/>
      <c r="O1" s="13"/>
      <c r="P1" s="159" t="s">
        <v>63</v>
      </c>
      <c r="Q1" s="159"/>
      <c r="R1" s="159"/>
      <c r="S1" s="159"/>
      <c r="T1" s="160"/>
      <c r="V1" s="153" t="s">
        <v>5</v>
      </c>
      <c r="W1" s="153"/>
      <c r="X1" s="153"/>
      <c r="Y1" s="153"/>
      <c r="Z1" s="153"/>
      <c r="AA1" s="153"/>
      <c r="AB1" s="5" t="s">
        <v>18</v>
      </c>
      <c r="AC1" s="5"/>
      <c r="AD1" s="5"/>
      <c r="AE1" s="5"/>
      <c r="AF1" s="5"/>
      <c r="AG1" s="153" t="s">
        <v>15</v>
      </c>
      <c r="AH1" s="153"/>
      <c r="AI1" s="153"/>
      <c r="AJ1" s="153"/>
      <c r="AK1" s="153"/>
      <c r="AL1" s="153" t="s">
        <v>2</v>
      </c>
      <c r="AM1" s="153"/>
      <c r="AN1" s="153"/>
      <c r="AO1" s="153"/>
      <c r="AP1" s="153"/>
      <c r="AQ1" s="153" t="s">
        <v>3</v>
      </c>
      <c r="AR1" s="153"/>
      <c r="AS1" s="153"/>
      <c r="AT1" s="153"/>
      <c r="AU1" s="153"/>
    </row>
    <row r="2" spans="1:47" ht="15" customHeight="1" x14ac:dyDescent="0.25">
      <c r="A2" s="1" t="s">
        <v>61</v>
      </c>
      <c r="B2" s="3" t="s">
        <v>36</v>
      </c>
      <c r="C2" s="3"/>
      <c r="D2" s="3"/>
      <c r="E2" s="136" t="s">
        <v>1</v>
      </c>
      <c r="F2" s="136" t="s">
        <v>23</v>
      </c>
      <c r="G2" s="137" t="s">
        <v>25</v>
      </c>
      <c r="H2" s="1" t="s">
        <v>1</v>
      </c>
      <c r="I2" s="1" t="s">
        <v>0</v>
      </c>
      <c r="J2" s="75">
        <v>300</v>
      </c>
      <c r="K2" s="75">
        <v>150</v>
      </c>
      <c r="L2" s="75">
        <v>100</v>
      </c>
      <c r="M2" s="75">
        <v>150</v>
      </c>
      <c r="N2" s="75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138">
        <f>'DC-h2-sri-ipb2-27b'!B4</f>
        <v>9.3409230000000001</v>
      </c>
      <c r="B3" s="138">
        <f>'DC-h2-sri-ipb2-27b'!G5</f>
        <v>2.4074015310543082</v>
      </c>
      <c r="C3" s="138">
        <f>'DC-h2-sri-ipb2-27b'!G6</f>
        <v>2.3935486010696558</v>
      </c>
      <c r="D3" s="138">
        <f>'DC-h2-sri-ipb2-27b'!G7</f>
        <v>2.4245970908275059</v>
      </c>
      <c r="E3" s="136">
        <f>'DC-h2-sri-ipb2-27b'!M4*100</f>
        <v>150</v>
      </c>
      <c r="F3" s="138">
        <f>'DC-h2-sri-ipb2-27b'!O4</f>
        <v>0.41084043000987536</v>
      </c>
      <c r="G3" s="139">
        <f>'DC-h2-sri-ipb2-27b'!P4</f>
        <v>3.16822469613256E-2</v>
      </c>
      <c r="M3" s="7"/>
      <c r="N3" s="7"/>
      <c r="O3" s="154" t="s">
        <v>10</v>
      </c>
      <c r="P3" s="9"/>
      <c r="Q3" s="12"/>
      <c r="R3" s="12"/>
      <c r="S3" s="32"/>
      <c r="T3" s="32"/>
      <c r="U3" s="18" t="s">
        <v>48</v>
      </c>
      <c r="V3" s="83"/>
      <c r="W3" s="84"/>
      <c r="X3" s="84"/>
      <c r="Y3" s="84"/>
      <c r="Z3" s="84"/>
      <c r="AA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</row>
    <row r="4" spans="1:47" x14ac:dyDescent="0.25">
      <c r="A4" s="138">
        <f>'DC-h2-sri-ipb2-27b'!B9</f>
        <v>14.025439</v>
      </c>
      <c r="B4" s="138">
        <f>'DC-h2-sri-ipb2-27b'!G10</f>
        <v>2.1196004902908299</v>
      </c>
      <c r="C4" s="138">
        <f>'DC-h2-sri-ipb2-27b'!G11</f>
        <v>2.1604733714026128</v>
      </c>
      <c r="D4" s="138">
        <f>'DC-h2-sri-ipb2-27b'!G12</f>
        <v>2.2283205102847194</v>
      </c>
      <c r="E4" s="136">
        <f>'DC-h2-sri-ipb2-27b'!M5*100</f>
        <v>200</v>
      </c>
      <c r="F4" s="138">
        <f>'DC-h2-sri-ipb2-27b'!O5</f>
        <v>0.4380935452446082</v>
      </c>
      <c r="G4" s="139">
        <f>'DC-h2-sri-ipb2-27b'!P5</f>
        <v>0.14662166096612816</v>
      </c>
      <c r="M4" s="7"/>
      <c r="N4" s="7"/>
      <c r="O4" s="154"/>
      <c r="P4" s="9"/>
      <c r="Q4" s="12"/>
      <c r="R4" s="12"/>
      <c r="S4" s="32"/>
      <c r="T4" s="32"/>
      <c r="U4" s="18"/>
      <c r="V4" s="83"/>
      <c r="W4" s="84"/>
      <c r="X4" s="84"/>
      <c r="Y4" s="84"/>
      <c r="Z4" s="84"/>
      <c r="AA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</row>
    <row r="5" spans="1:47" x14ac:dyDescent="0.25">
      <c r="A5" s="138">
        <f>'DC-h2-sri-ipb2-27b'!B14</f>
        <v>19.078040000000001</v>
      </c>
      <c r="B5" s="138">
        <f>'DC-h2-sri-ipb2-27b'!G15</f>
        <v>2.030854327919589</v>
      </c>
      <c r="C5" s="138">
        <f>'DC-h2-sri-ipb2-27b'!G16</f>
        <v>2.0381429822796298</v>
      </c>
      <c r="D5" s="138">
        <f>'DC-h2-sri-ipb2-27b'!G17</f>
        <v>2.0708174733511808</v>
      </c>
      <c r="E5" s="136">
        <f>'DC-h2-sri-ipb2-27b'!M6*100</f>
        <v>250</v>
      </c>
      <c r="F5" s="138">
        <f>'DC-h2-sri-ipb2-27b'!O6</f>
        <v>0.47839048915851073</v>
      </c>
      <c r="G5" s="139">
        <f>'DC-h2-sri-ipb2-27b'!P6</f>
        <v>6.0570896685289366E-2</v>
      </c>
      <c r="M5" s="7"/>
      <c r="N5" s="7"/>
      <c r="O5" s="154"/>
      <c r="P5" s="9"/>
      <c r="Q5" s="12"/>
      <c r="R5" s="12"/>
      <c r="S5" s="32"/>
      <c r="T5" s="32"/>
      <c r="U5" s="18" t="s">
        <v>19</v>
      </c>
      <c r="V5" s="2" t="s">
        <v>49</v>
      </c>
      <c r="W5" s="84"/>
      <c r="X5" s="84"/>
      <c r="Y5" s="84"/>
      <c r="Z5" s="84"/>
      <c r="AA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</row>
    <row r="6" spans="1:47" x14ac:dyDescent="0.25">
      <c r="A6" s="34"/>
      <c r="B6" s="50"/>
      <c r="C6" s="3"/>
      <c r="D6" s="3"/>
      <c r="E6" s="136">
        <f>'DC-h2-sri-ipb2-27b'!M7*100</f>
        <v>275</v>
      </c>
      <c r="F6" s="138">
        <f>'DC-h2-sri-ipb2-27b'!O7</f>
        <v>0.49517471573506122</v>
      </c>
      <c r="G6" s="139">
        <f>'DC-h2-sri-ipb2-27b'!P7</f>
        <v>6.0570896685289366E-2</v>
      </c>
      <c r="J6" s="3">
        <f>$V6-W6-AB6+$F$7*AB6+$G$7</f>
        <v>1.2926839936347052</v>
      </c>
      <c r="K6" s="3">
        <f t="shared" ref="K6:N6" si="1">$V6-X6-AC6+$F$7*AC6+$G$7</f>
        <v>1.5583583560622487</v>
      </c>
      <c r="L6" s="3">
        <f t="shared" si="1"/>
        <v>1.7899435816039628</v>
      </c>
      <c r="M6" s="3">
        <f t="shared" si="1"/>
        <v>1.571545443076606</v>
      </c>
      <c r="N6" s="3">
        <f t="shared" si="1"/>
        <v>1.2828434670730107</v>
      </c>
      <c r="O6" s="54">
        <v>1</v>
      </c>
      <c r="P6" s="10">
        <f>($F$7*$O6*AB6+$G$7+$V6-W6)/(AB6*$O6)</f>
        <v>1.3869364908441821</v>
      </c>
      <c r="Q6" s="10">
        <f t="shared" ref="Q6:T6" si="2">($F$7*$O6*AC6+$G$7+$V6-X6)/(AC6*$O6)</f>
        <v>1.3955578593310256</v>
      </c>
      <c r="R6" s="10">
        <f t="shared" si="2"/>
        <v>1.3838637532392815</v>
      </c>
      <c r="S6" s="10">
        <f t="shared" si="2"/>
        <v>1.3942195148034469</v>
      </c>
      <c r="T6" s="10">
        <f t="shared" si="2"/>
        <v>1.3796123609604372</v>
      </c>
      <c r="U6" s="82">
        <v>300</v>
      </c>
      <c r="V6" s="85">
        <v>24.600345000000001</v>
      </c>
      <c r="W6" s="86">
        <v>21.781759000000001</v>
      </c>
      <c r="X6" s="86">
        <v>21.22176</v>
      </c>
      <c r="Y6" s="86">
        <v>20.634664000000001</v>
      </c>
      <c r="Z6" s="86">
        <v>21.185558</v>
      </c>
      <c r="AA6" s="86">
        <v>21.772659999999998</v>
      </c>
      <c r="AB6" s="78">
        <v>3.3408169666666669</v>
      </c>
      <c r="AC6" s="78">
        <v>3.9396470561797745</v>
      </c>
      <c r="AD6" s="78">
        <v>4.6629658739573676</v>
      </c>
      <c r="AE6" s="78">
        <v>3.9864729777777774</v>
      </c>
      <c r="AF6" s="78">
        <v>3.3793511460674144</v>
      </c>
      <c r="AG6" s="86">
        <v>50.213429766666678</v>
      </c>
      <c r="AH6" s="86">
        <v>50.219729600000001</v>
      </c>
      <c r="AI6" s="86">
        <v>50.327576287037097</v>
      </c>
      <c r="AJ6" s="86">
        <v>50.420485388888885</v>
      </c>
      <c r="AK6" s="86">
        <v>50.425923699999998</v>
      </c>
      <c r="AL6" s="87">
        <v>-0.14740822222222219</v>
      </c>
      <c r="AM6" s="87">
        <v>0.19618720000000001</v>
      </c>
      <c r="AN6" s="87">
        <v>1.1275081509259253</v>
      </c>
      <c r="AO6" s="87">
        <v>0.42963937777777794</v>
      </c>
      <c r="AP6" s="87">
        <v>0.16849598888888889</v>
      </c>
      <c r="AQ6" s="86">
        <v>31.313106399999995</v>
      </c>
      <c r="AR6" s="86">
        <v>28.679193811111109</v>
      </c>
      <c r="AS6" s="86">
        <v>28.13941986944447</v>
      </c>
      <c r="AT6" s="86">
        <v>28.81640967777777</v>
      </c>
      <c r="AU6" s="86">
        <v>31.855918822222218</v>
      </c>
    </row>
    <row r="7" spans="1:47" x14ac:dyDescent="0.25">
      <c r="A7" s="138">
        <f>'DC-h2-sri-ipb2-27b'!B19</f>
        <v>24.828835000000002</v>
      </c>
      <c r="B7" s="138">
        <f>'DC-h2-sri-ipb2-27b'!G20</f>
        <v>1.8680249677221574</v>
      </c>
      <c r="C7" s="138">
        <f>'DC-h2-sri-ipb2-27b'!G21</f>
        <v>1.9011929501439024</v>
      </c>
      <c r="D7" s="138">
        <f>'DC-h2-sri-ipb2-27b'!G22</f>
        <v>1.931454938860395</v>
      </c>
      <c r="E7" s="136">
        <f>'DC-h2-sri-ipb2-27b'!M8*100</f>
        <v>300</v>
      </c>
      <c r="F7" s="138">
        <f>'DC-h2-sri-ipb2-27b'!O8</f>
        <v>0.50850058684966015</v>
      </c>
      <c r="G7" s="139">
        <f>'DC-h2-sri-ipb2-27b'!P8</f>
        <v>0.11610757219407075</v>
      </c>
      <c r="J7" s="3">
        <f>$V7-W7-AB7+$F$15*AB7+$G$15</f>
        <v>1.5203654775680397</v>
      </c>
      <c r="K7" s="3">
        <f t="shared" ref="K7:M7" si="3">$V7-X7-AC7+$F$15*AC7+$G$15</f>
        <v>1.2738101697024056</v>
      </c>
      <c r="L7" s="3">
        <f t="shared" si="3"/>
        <v>1.3673439076349081</v>
      </c>
      <c r="M7" s="3">
        <f t="shared" si="3"/>
        <v>1.4154640076614862</v>
      </c>
      <c r="N7" s="3">
        <f>$V7-AA7-AF7+$F$15*AF7+$G$15</f>
        <v>1.5687351967594401</v>
      </c>
      <c r="O7" s="54">
        <v>1</v>
      </c>
      <c r="P7" s="10">
        <f>($F$15*$O7*AB7+$G$15+$V7-W7)/(AB7*$O7)</f>
        <v>1.4007891556483736</v>
      </c>
      <c r="Q7" s="10">
        <f t="shared" ref="Q7:T7" si="4">($F$15*$O7*AC7+$G$15+$V7-X7)/(AC7*$O7)</f>
        <v>1.334899709006945</v>
      </c>
      <c r="R7" s="10">
        <f t="shared" si="4"/>
        <v>1.3370124193796236</v>
      </c>
      <c r="S7" s="10">
        <f t="shared" si="4"/>
        <v>1.3715267737584798</v>
      </c>
      <c r="T7" s="10">
        <f t="shared" si="4"/>
        <v>1.4114448288210883</v>
      </c>
      <c r="U7" s="82">
        <v>600</v>
      </c>
      <c r="V7" s="85">
        <v>73.938598999999996</v>
      </c>
      <c r="W7" s="86">
        <v>70.882756999999998</v>
      </c>
      <c r="X7" s="86">
        <v>71.125213000000002</v>
      </c>
      <c r="Y7" s="86">
        <v>70.928990999999996</v>
      </c>
      <c r="Z7" s="86">
        <v>70.981009</v>
      </c>
      <c r="AA7" s="86">
        <v>70.826567999999995</v>
      </c>
      <c r="AB7" s="78">
        <v>3.7934296777777776</v>
      </c>
      <c r="AC7" s="78">
        <v>3.8035571111111115</v>
      </c>
      <c r="AD7" s="78">
        <v>4.0572507985074626</v>
      </c>
      <c r="AE7" s="78">
        <v>3.8098573444444432</v>
      </c>
      <c r="AF7" s="78">
        <v>3.8127473888888881</v>
      </c>
      <c r="AG7" s="86">
        <v>50.149274399999996</v>
      </c>
      <c r="AH7" s="86">
        <v>50.131166233333339</v>
      </c>
      <c r="AI7" s="86">
        <v>50.182322594795501</v>
      </c>
      <c r="AJ7" s="86">
        <v>50.232939277777767</v>
      </c>
      <c r="AK7" s="86">
        <v>50.249159133333329</v>
      </c>
      <c r="AL7" s="87">
        <v>0.55690597777777784</v>
      </c>
      <c r="AM7" s="87">
        <v>0.79732055555555548</v>
      </c>
      <c r="AN7" s="87">
        <v>1.5783238513011155</v>
      </c>
      <c r="AO7" s="87">
        <v>0.64480167777777775</v>
      </c>
      <c r="AP7" s="87">
        <v>0.40356326666666664</v>
      </c>
      <c r="AQ7" s="86">
        <v>31.170113433333331</v>
      </c>
      <c r="AR7" s="86">
        <v>28.871359088888902</v>
      </c>
      <c r="AS7" s="86">
        <v>28.765051338289958</v>
      </c>
      <c r="AT7" s="86">
        <v>29.088624822222229</v>
      </c>
      <c r="AU7" s="86">
        <v>31.39084246666668</v>
      </c>
    </row>
    <row r="8" spans="1:47" x14ac:dyDescent="0.25">
      <c r="A8" s="34"/>
      <c r="B8" s="51"/>
      <c r="C8" s="52"/>
      <c r="D8" s="52"/>
      <c r="E8" s="136">
        <f>'DC-h2-sri-ipb2-27b'!M9*100</f>
        <v>325</v>
      </c>
      <c r="F8" s="138">
        <f>'DC-h2-sri-ipb2-27b'!O9</f>
        <v>0.52307930407047754</v>
      </c>
      <c r="G8" s="139">
        <f>'DC-h2-sri-ipb2-27b'!P9</f>
        <v>0.11610757219407075</v>
      </c>
      <c r="J8" s="3"/>
      <c r="K8" s="3"/>
      <c r="L8" s="3"/>
      <c r="O8" s="14"/>
      <c r="P8" s="10"/>
      <c r="Q8" s="10"/>
      <c r="R8" s="10"/>
      <c r="S8" s="10"/>
      <c r="T8" s="10"/>
      <c r="U8" s="18" t="s">
        <v>50</v>
      </c>
      <c r="V8" s="2"/>
      <c r="W8"/>
      <c r="X8"/>
      <c r="Y8"/>
      <c r="Z8"/>
      <c r="AA8"/>
    </row>
    <row r="9" spans="1:47" ht="15.75" x14ac:dyDescent="0.25">
      <c r="A9" s="138">
        <f>'DC-h2-sri-ipb2-27b'!B24</f>
        <v>31.140346000000001</v>
      </c>
      <c r="B9" s="138">
        <f>'DC-h2-sri-ipb2-27b'!G25</f>
        <v>1.816313302283084</v>
      </c>
      <c r="C9" s="138">
        <f>'DC-h2-sri-ipb2-27b'!G26</f>
        <v>1.8149010945304564</v>
      </c>
      <c r="D9" s="138">
        <f>'DC-h2-sri-ipb2-27b'!G27</f>
        <v>1.8322153885573376</v>
      </c>
      <c r="E9" s="136">
        <f>'DC-h2-sri-ipb2-27b'!M10*100</f>
        <v>350</v>
      </c>
      <c r="F9" s="138">
        <f>'DC-h2-sri-ipb2-27b'!O10</f>
        <v>0.53696652633833164</v>
      </c>
      <c r="G9" s="139">
        <f>'DC-h2-sri-ipb2-27b'!P10</f>
        <v>0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4"/>
      <c r="B10" s="50"/>
      <c r="C10" s="3"/>
      <c r="D10" s="3"/>
      <c r="E10" s="136">
        <f>'DC-h2-sri-ipb2-27b'!M11*100</f>
        <v>375</v>
      </c>
      <c r="F10" s="138">
        <f>'DC-h2-sri-ipb2-27b'!O11</f>
        <v>0.54643412044061068</v>
      </c>
      <c r="G10" s="139">
        <f>'DC-h2-sri-ipb2-27b'!P11</f>
        <v>0</v>
      </c>
      <c r="J10" s="3"/>
      <c r="K10" s="3"/>
      <c r="L10" s="3"/>
      <c r="O10" s="14"/>
      <c r="P10" s="10"/>
      <c r="Q10" s="10"/>
      <c r="R10" s="10"/>
      <c r="S10" s="10"/>
      <c r="T10" s="10"/>
      <c r="U10" s="18" t="s">
        <v>19</v>
      </c>
      <c r="V10" s="2" t="s">
        <v>51</v>
      </c>
      <c r="W10"/>
      <c r="X10"/>
      <c r="Y10"/>
      <c r="Z10"/>
      <c r="AA10"/>
    </row>
    <row r="11" spans="1:47" x14ac:dyDescent="0.25">
      <c r="A11" s="138">
        <f>'DC-h2-sri-ipb2-27b'!B29</f>
        <v>38.221895000000004</v>
      </c>
      <c r="B11" s="138">
        <f>'DC-h2-sri-ipb2-27b'!G30</f>
        <v>1.6923887824612565</v>
      </c>
      <c r="C11" s="138">
        <f>'DC-h2-sri-ipb2-27b'!G31</f>
        <v>1.7320036561669931</v>
      </c>
      <c r="D11" s="138">
        <f>'DC-h2-sri-ipb2-27b'!G32</f>
        <v>1.7526100061678116</v>
      </c>
      <c r="E11" s="136">
        <f>'DC-h2-sri-ipb2-27b'!M12*100</f>
        <v>400</v>
      </c>
      <c r="F11" s="138">
        <f>'DC-h2-sri-ipb2-27b'!O12</f>
        <v>0.55861664491690266</v>
      </c>
      <c r="G11" s="139">
        <f>'DC-h2-sri-ipb2-27b'!P12</f>
        <v>9.499183190019167E-2</v>
      </c>
      <c r="J11" s="3">
        <f>$V11-W11-AB11+$F$3*AB11+$G$3</f>
        <v>3.0425389178362794E-2</v>
      </c>
      <c r="K11" s="3">
        <f t="shared" ref="K11:N11" si="5">$V11-X11-AC11+$F$3*AC11+$G$3</f>
        <v>0.10473689141809195</v>
      </c>
      <c r="L11" s="3">
        <f t="shared" si="5"/>
        <v>1.2853129225255167E-2</v>
      </c>
      <c r="M11" s="3">
        <f t="shared" si="5"/>
        <v>0.12523637519466324</v>
      </c>
      <c r="N11" s="3">
        <f t="shared" si="5"/>
        <v>0.1602410924028288</v>
      </c>
      <c r="O11" s="54">
        <v>1</v>
      </c>
      <c r="P11" s="10">
        <f>($F$11*$O11*AB11+$G$11+$V11-W11)/(AB11*$O11)</f>
        <v>1.1819921927150909</v>
      </c>
      <c r="Q11" s="10">
        <f t="shared" ref="Q11:T11" si="6">($F$11*$O11*AC11+$G$11+$V11-X11)/(AC11*$O11)</f>
        <v>1.200248830727827</v>
      </c>
      <c r="R11" s="10">
        <f t="shared" si="6"/>
        <v>1.1680965388285083</v>
      </c>
      <c r="S11" s="10">
        <f t="shared" si="6"/>
        <v>1.2067286831844051</v>
      </c>
      <c r="T11" s="10">
        <f t="shared" si="6"/>
        <v>1.2290100952055274</v>
      </c>
      <c r="U11" s="80">
        <v>150</v>
      </c>
      <c r="V11" s="73">
        <v>9.3652949999999997</v>
      </c>
      <c r="W11" s="73">
        <v>7.7525440000000003</v>
      </c>
      <c r="X11" s="73">
        <v>7.405424</v>
      </c>
      <c r="Y11" s="73">
        <v>7.1758920000000002</v>
      </c>
      <c r="Z11" s="73">
        <v>7.3874490000000002</v>
      </c>
      <c r="AA11" s="73">
        <v>7.615405</v>
      </c>
      <c r="AB11" s="78">
        <v>2.7395088529411749</v>
      </c>
      <c r="AC11" s="78">
        <v>3.2025557279411752</v>
      </c>
      <c r="AD11" s="78">
        <v>3.7481053185185194</v>
      </c>
      <c r="AE11" s="78">
        <v>3.1982708382352949</v>
      </c>
      <c r="AF11" s="78">
        <v>2.7519389264705874</v>
      </c>
      <c r="AG11" s="73">
        <v>50.317934757352951</v>
      </c>
      <c r="AH11" s="73">
        <v>50.302059941176459</v>
      </c>
      <c r="AI11" s="73">
        <v>50.35826907777777</v>
      </c>
      <c r="AJ11" s="73">
        <v>50.394934102941207</v>
      </c>
      <c r="AK11" s="73">
        <v>50.409839176470577</v>
      </c>
      <c r="AL11" s="78">
        <v>1.8484300661764697</v>
      </c>
      <c r="AM11" s="78">
        <v>2.2953237058823528</v>
      </c>
      <c r="AN11" s="78">
        <v>3.0723731259259282</v>
      </c>
      <c r="AO11" s="78">
        <v>2.4716707794117632</v>
      </c>
      <c r="AP11" s="78">
        <v>1.970071448529412</v>
      </c>
      <c r="AQ11" s="73">
        <v>33.613603654411754</v>
      </c>
      <c r="AR11" s="73">
        <v>31.191722772058817</v>
      </c>
      <c r="AS11" s="73">
        <v>30.588618685185175</v>
      </c>
      <c r="AT11" s="73">
        <v>31.377444279411769</v>
      </c>
      <c r="AU11" s="73">
        <v>33.866071014705881</v>
      </c>
    </row>
    <row r="12" spans="1:47" x14ac:dyDescent="0.25">
      <c r="A12" s="138">
        <f>'DC-h2-sri-ipb2-27b'!B34</f>
        <v>46.020510999999999</v>
      </c>
      <c r="B12" s="138">
        <f>'DC-h2-sri-ipb2-27b'!G35</f>
        <v>1.6816553468183173</v>
      </c>
      <c r="C12" s="138">
        <f>'DC-h2-sri-ipb2-27b'!G36</f>
        <v>1.6981677585310941</v>
      </c>
      <c r="D12" s="138">
        <f>'DC-h2-sri-ipb2-27b'!G37</f>
        <v>1.7136264922103026</v>
      </c>
      <c r="E12" s="136">
        <f>'DC-h2-sri-ipb2-27b'!M13*100</f>
        <v>450</v>
      </c>
      <c r="F12" s="138">
        <f>'DC-h2-sri-ipb2-27b'!O13</f>
        <v>0.57693551723153269</v>
      </c>
      <c r="G12" s="139">
        <f>'DC-h2-sri-ipb2-27b'!P13</f>
        <v>0</v>
      </c>
      <c r="J12" s="3">
        <f>$V12-W12-AB12+$F$4*AB12+$G$4</f>
        <v>0.37597935679759131</v>
      </c>
      <c r="K12" s="3">
        <f t="shared" ref="K12:N12" si="7">$V12-X12-AC12+$F$4*AC12+$G$4</f>
        <v>0.42125672766081834</v>
      </c>
      <c r="L12" s="3">
        <f t="shared" si="7"/>
        <v>0.44789020857989748</v>
      </c>
      <c r="M12" s="3">
        <f t="shared" si="7"/>
        <v>0.58212938364171452</v>
      </c>
      <c r="N12" s="3">
        <f t="shared" si="7"/>
        <v>0.57902745166174263</v>
      </c>
      <c r="O12" s="54">
        <v>1</v>
      </c>
      <c r="P12" s="10">
        <f t="shared" ref="P12:P16" si="8">($F$11*$O12*AB12+$G$11+$V12-W12)/(AB12*$O12)</f>
        <v>1.2243313458527358</v>
      </c>
      <c r="Q12" s="10">
        <f t="shared" ref="Q12:Q16" si="9">($F$11*$O12*AC12+$G$11+$V12-X12)/(AC12*$O12)</f>
        <v>1.221058288375356</v>
      </c>
      <c r="R12" s="10">
        <f t="shared" ref="R12:R16" si="10">($F$11*$O12*AD12+$G$11+$V12-Y12)/(AD12*$O12)</f>
        <v>1.2126090391928122</v>
      </c>
      <c r="S12" s="10">
        <f t="shared" ref="S12:S16" si="11">($F$11*$O12*AE12+$G$11+$V12-Z12)/(AE12*$O12)</f>
        <v>1.264617068572113</v>
      </c>
      <c r="T12" s="10">
        <f t="shared" ref="T12:T16" si="12">($F$11*$O12*AF12+$G$11+$V12-AA12)/(AF12*$O12)</f>
        <v>1.2889238438067667</v>
      </c>
      <c r="U12" s="80">
        <v>200</v>
      </c>
      <c r="V12" s="73">
        <v>13.854497</v>
      </c>
      <c r="W12" s="73">
        <v>11.869459000000001</v>
      </c>
      <c r="X12" s="73">
        <v>11.513961</v>
      </c>
      <c r="Y12" s="73">
        <v>11.135256</v>
      </c>
      <c r="Z12" s="73">
        <v>11.350262000000001</v>
      </c>
      <c r="AA12" s="73">
        <v>11.662312</v>
      </c>
      <c r="AB12" s="78">
        <v>3.124506382352942</v>
      </c>
      <c r="AC12" s="78">
        <v>3.6765922794117656</v>
      </c>
      <c r="AD12" s="78">
        <v>4.3031583494423797</v>
      </c>
      <c r="AE12" s="78">
        <v>3.681622198529412</v>
      </c>
      <c r="AF12" s="78">
        <v>3.131801022058823</v>
      </c>
      <c r="AG12" s="73">
        <v>50.210233124999995</v>
      </c>
      <c r="AH12" s="73">
        <v>50.223610286764696</v>
      </c>
      <c r="AI12" s="73">
        <v>50.260238092592623</v>
      </c>
      <c r="AJ12" s="73">
        <v>50.299182404411759</v>
      </c>
      <c r="AK12" s="73">
        <v>50.3096066985294</v>
      </c>
      <c r="AL12" s="78">
        <v>1.572048323529412</v>
      </c>
      <c r="AM12" s="78">
        <v>1.9265483455882355</v>
      </c>
      <c r="AN12" s="78">
        <v>2.472327722222222</v>
      </c>
      <c r="AO12" s="78">
        <v>1.6559127941176472</v>
      </c>
      <c r="AP12" s="78">
        <v>1.2450806176470586</v>
      </c>
      <c r="AQ12" s="73">
        <v>33.001755257352954</v>
      </c>
      <c r="AR12" s="73">
        <v>30.469244544117633</v>
      </c>
      <c r="AS12" s="73">
        <v>29.611553648148139</v>
      </c>
      <c r="AT12" s="73">
        <v>30.354952426470589</v>
      </c>
      <c r="AU12" s="73">
        <v>32.936806169117631</v>
      </c>
    </row>
    <row r="13" spans="1:47" x14ac:dyDescent="0.25">
      <c r="A13" s="138">
        <f>'DC-h2-sri-ipb2-27b'!B39</f>
        <v>54.551962000000003</v>
      </c>
      <c r="B13" s="138">
        <f>'DC-h2-sri-ipb2-27b'!G40</f>
        <v>1.6679055009223307</v>
      </c>
      <c r="C13" s="138">
        <f>'DC-h2-sri-ipb2-27b'!G41</f>
        <v>1.6943649457299172</v>
      </c>
      <c r="D13" s="138">
        <f>'DC-h2-sri-ipb2-27b'!G42</f>
        <v>1.7017711940262377</v>
      </c>
      <c r="E13" s="136">
        <f>'DC-h2-sri-ipb2-27b'!M14*100</f>
        <v>500</v>
      </c>
      <c r="F13" s="138">
        <f>'DC-h2-sri-ipb2-27b'!O14</f>
        <v>0.58076372300651835</v>
      </c>
      <c r="G13" s="139">
        <f>'DC-h2-sri-ipb2-27b'!P14</f>
        <v>0</v>
      </c>
      <c r="J13" s="3">
        <f>$V13-W13-AB13+$F$5*AB13+$G$5</f>
        <v>0.81593452931083443</v>
      </c>
      <c r="K13" s="3">
        <f t="shared" ref="K13:N13" si="13">$V13-X13-AC13+$F$5*AC13+$G$5</f>
        <v>0.91240784454756607</v>
      </c>
      <c r="L13" s="3">
        <f t="shared" si="13"/>
        <v>1.0030677336279528</v>
      </c>
      <c r="M13" s="3">
        <f t="shared" si="13"/>
        <v>0.92193718766228683</v>
      </c>
      <c r="N13" s="3">
        <f t="shared" si="13"/>
        <v>0.85258772744683364</v>
      </c>
      <c r="O13" s="54">
        <v>1</v>
      </c>
      <c r="P13" s="10">
        <f t="shared" si="8"/>
        <v>1.3195542239522773</v>
      </c>
      <c r="Q13" s="10">
        <f t="shared" si="9"/>
        <v>1.3036486085332004</v>
      </c>
      <c r="R13" s="10">
        <f t="shared" si="10"/>
        <v>1.2879170346322992</v>
      </c>
      <c r="S13" s="10">
        <f t="shared" si="11"/>
        <v>1.3054838523195809</v>
      </c>
      <c r="T13" s="10">
        <f t="shared" si="12"/>
        <v>1.3290896692785539</v>
      </c>
      <c r="U13" s="80">
        <v>250</v>
      </c>
      <c r="V13" s="73">
        <v>18.948601</v>
      </c>
      <c r="W13" s="73">
        <v>16.339908999999999</v>
      </c>
      <c r="X13" s="73">
        <v>15.886266000000001</v>
      </c>
      <c r="Y13" s="73">
        <v>15.400482</v>
      </c>
      <c r="Z13" s="73">
        <v>15.872680000000001</v>
      </c>
      <c r="AA13" s="73">
        <v>16.297443999999999</v>
      </c>
      <c r="AB13" s="78">
        <v>3.5530954264705885</v>
      </c>
      <c r="AC13" s="78">
        <v>4.2378407720588243</v>
      </c>
      <c r="AD13" s="78">
        <v>4.9953501784386614</v>
      </c>
      <c r="AE13" s="78">
        <v>4.2456179632352944</v>
      </c>
      <c r="AF13" s="78">
        <v>3.5642374814814812</v>
      </c>
      <c r="AG13" s="73">
        <v>50.083218058823526</v>
      </c>
      <c r="AH13" s="73">
        <v>50.102803632352945</v>
      </c>
      <c r="AI13" s="73">
        <v>50.145700074074071</v>
      </c>
      <c r="AJ13" s="73">
        <v>50.189539772058815</v>
      </c>
      <c r="AK13" s="73">
        <v>50.196468733333354</v>
      </c>
      <c r="AL13" s="78">
        <v>0.7696370735294118</v>
      </c>
      <c r="AM13" s="78">
        <v>1.1010494558823527</v>
      </c>
      <c r="AN13" s="78">
        <v>1.7526941259259261</v>
      </c>
      <c r="AO13" s="78">
        <v>1.1609854705882352</v>
      </c>
      <c r="AP13" s="78">
        <v>0.67208695555555553</v>
      </c>
      <c r="AQ13" s="73">
        <v>32.043459750000011</v>
      </c>
      <c r="AR13" s="73">
        <v>29.448269117647047</v>
      </c>
      <c r="AS13" s="73">
        <v>28.484480296296283</v>
      </c>
      <c r="AT13" s="73">
        <v>29.468997272058825</v>
      </c>
      <c r="AU13" s="73">
        <v>32.166191133333314</v>
      </c>
    </row>
    <row r="14" spans="1:47" x14ac:dyDescent="0.25">
      <c r="B14" s="50"/>
      <c r="C14" s="3"/>
      <c r="D14" s="3"/>
      <c r="E14" s="136">
        <f>'DC-h2-sri-ipb2-27b'!M15*100</f>
        <v>550</v>
      </c>
      <c r="F14" s="138">
        <f>'DC-h2-sri-ipb2-27b'!O15</f>
        <v>0.59234652350947226</v>
      </c>
      <c r="G14" s="139">
        <f>'DC-h2-sri-ipb2-27b'!P15</f>
        <v>0</v>
      </c>
      <c r="J14" s="3">
        <f>$V14-W14-AB14+$F$7*AB14+$G$7</f>
        <v>1.5118554455785254</v>
      </c>
      <c r="K14" s="3">
        <f t="shared" ref="K14:N14" si="14">$V14-X14-AC14+$F$7*AC14+$G$7</f>
        <v>1.4180795351079412</v>
      </c>
      <c r="L14" s="3">
        <f t="shared" si="14"/>
        <v>1.6770618394823034</v>
      </c>
      <c r="M14" s="3">
        <f t="shared" si="14"/>
        <v>1.5704144468690164</v>
      </c>
      <c r="N14" s="3">
        <f t="shared" si="14"/>
        <v>1.2862860990896121</v>
      </c>
      <c r="O14" s="54">
        <v>1</v>
      </c>
      <c r="P14" s="89">
        <f t="shared" si="8"/>
        <v>1.4314507608986693</v>
      </c>
      <c r="Q14" s="89">
        <f t="shared" si="9"/>
        <v>1.3442510136968575</v>
      </c>
      <c r="R14" s="89">
        <f t="shared" si="10"/>
        <v>1.3429021072406717</v>
      </c>
      <c r="S14" s="89">
        <f t="shared" si="11"/>
        <v>1.3753115390818114</v>
      </c>
      <c r="T14" s="89">
        <f t="shared" si="12"/>
        <v>1.3732633193489892</v>
      </c>
      <c r="U14" s="80">
        <v>300</v>
      </c>
      <c r="V14" s="73">
        <v>24.584489000000001</v>
      </c>
      <c r="W14" s="73">
        <v>21.267337999999999</v>
      </c>
      <c r="X14" s="73">
        <v>20.948191000000001</v>
      </c>
      <c r="Y14" s="73">
        <v>20.243701000000001</v>
      </c>
      <c r="Z14" s="73">
        <v>20.788577</v>
      </c>
      <c r="AA14" s="73">
        <v>21.490016000000001</v>
      </c>
      <c r="AB14" s="77">
        <v>3.9092684044117654</v>
      </c>
      <c r="AC14" s="77">
        <v>4.7493974044117646</v>
      </c>
      <c r="AD14" s="77">
        <v>5.6558230962962952</v>
      </c>
      <c r="AE14" s="77">
        <v>4.7642073676470602</v>
      </c>
      <c r="AF14" s="77">
        <v>3.9151511102941159</v>
      </c>
      <c r="AG14" s="73">
        <v>49.926560110294126</v>
      </c>
      <c r="AH14" s="73">
        <v>49.929095757352961</v>
      </c>
      <c r="AI14" s="73">
        <v>49.990274825925958</v>
      </c>
      <c r="AJ14" s="73">
        <v>50.040242374999991</v>
      </c>
      <c r="AK14" s="73">
        <v>50.065050161764667</v>
      </c>
      <c r="AL14" s="78">
        <v>0.2820431911764707</v>
      </c>
      <c r="AM14" s="78">
        <v>0.53424416911764705</v>
      </c>
      <c r="AN14" s="78">
        <v>1.2621952481481482</v>
      </c>
      <c r="AO14" s="78">
        <v>0.63496296323529411</v>
      </c>
      <c r="AP14" s="78">
        <v>0.45394387499999983</v>
      </c>
      <c r="AQ14" s="73">
        <v>31.329671051470587</v>
      </c>
      <c r="AR14" s="73">
        <v>28.521643242647059</v>
      </c>
      <c r="AS14" s="73">
        <v>27.431618037037062</v>
      </c>
      <c r="AT14" s="73">
        <v>28.634437683823521</v>
      </c>
      <c r="AU14" s="73">
        <v>31.563732904411754</v>
      </c>
    </row>
    <row r="15" spans="1:47" s="75" customFormat="1" x14ac:dyDescent="0.25">
      <c r="A15" s="1"/>
      <c r="B15" s="50"/>
      <c r="C15" s="3"/>
      <c r="D15" s="3"/>
      <c r="E15" s="136">
        <f>'DC-h2-sri-ipb2-27b'!M16*100</f>
        <v>600</v>
      </c>
      <c r="F15" s="138">
        <f>'DC-h2-sri-ipb2-27b'!O16</f>
        <v>0.59522736603583137</v>
      </c>
      <c r="G15" s="139">
        <f>'DC-h2-sri-ipb2-27b'!P16</f>
        <v>0</v>
      </c>
      <c r="H15" s="1"/>
      <c r="I15" s="7"/>
      <c r="J15" s="3">
        <f>$V15-W15-AB15+$F$9*AB15+$G$9</f>
        <v>0.85879742425544636</v>
      </c>
      <c r="K15" s="3">
        <f t="shared" ref="K15:N15" si="15">$V15-X15-AC15+$F$9*AC15+$G$9</f>
        <v>0.99795960598790412</v>
      </c>
      <c r="L15" s="3">
        <f t="shared" si="15"/>
        <v>1.0032272253110914</v>
      </c>
      <c r="M15" s="3">
        <f t="shared" si="15"/>
        <v>0.92639096075949467</v>
      </c>
      <c r="N15" s="3">
        <f t="shared" si="15"/>
        <v>0.88197805989537459</v>
      </c>
      <c r="O15" s="54">
        <v>1</v>
      </c>
      <c r="P15" s="10">
        <f t="shared" si="8"/>
        <v>1.2739252971433734</v>
      </c>
      <c r="Q15" s="10">
        <f t="shared" si="9"/>
        <v>1.2772865691516173</v>
      </c>
      <c r="R15" s="10">
        <f t="shared" si="10"/>
        <v>1.2442170457314674</v>
      </c>
      <c r="S15" s="10">
        <f t="shared" si="11"/>
        <v>1.2601886746618687</v>
      </c>
      <c r="T15" s="10">
        <f t="shared" si="12"/>
        <v>1.2788929654921448</v>
      </c>
      <c r="U15" s="80">
        <v>350</v>
      </c>
      <c r="V15" s="73">
        <v>30.748023</v>
      </c>
      <c r="W15" s="73">
        <v>28.138611999999998</v>
      </c>
      <c r="X15" s="73">
        <v>27.770403999999999</v>
      </c>
      <c r="Y15" s="73">
        <v>27.460035000000001</v>
      </c>
      <c r="Z15" s="73">
        <v>27.838999000000001</v>
      </c>
      <c r="AA15" s="73">
        <v>28.107513000000001</v>
      </c>
      <c r="AB15" s="78">
        <v>3.7807495037037047</v>
      </c>
      <c r="AC15" s="78">
        <v>4.2754131323529414</v>
      </c>
      <c r="AD15" s="78">
        <v>4.9343317592592619</v>
      </c>
      <c r="AE15" s="78">
        <v>4.2818352279411753</v>
      </c>
      <c r="AF15" s="78">
        <v>3.7978505661764692</v>
      </c>
      <c r="AG15" s="73">
        <v>49.766055492647041</v>
      </c>
      <c r="AH15" s="73">
        <v>49.793189647058824</v>
      </c>
      <c r="AI15" s="73">
        <v>49.838368492592615</v>
      </c>
      <c r="AJ15" s="73">
        <v>49.887185448529401</v>
      </c>
      <c r="AK15" s="73">
        <v>49.912033220588235</v>
      </c>
      <c r="AL15" s="78">
        <v>1.3925241985294112</v>
      </c>
      <c r="AM15" s="78">
        <v>1.9651612132352942</v>
      </c>
      <c r="AN15" s="78">
        <v>2.8977689555555548</v>
      </c>
      <c r="AO15" s="78">
        <v>2.245346205882353</v>
      </c>
      <c r="AP15" s="78">
        <v>1.8961428676470584</v>
      </c>
      <c r="AQ15" s="73">
        <v>32.352111426470579</v>
      </c>
      <c r="AR15" s="73">
        <v>30.042719264705887</v>
      </c>
      <c r="AS15" s="73">
        <v>29.20733226296295</v>
      </c>
      <c r="AT15" s="73">
        <v>30.148019007352932</v>
      </c>
      <c r="AU15" s="73">
        <v>32.669558124999995</v>
      </c>
    </row>
    <row r="16" spans="1:47" s="75" customFormat="1" ht="15" customHeight="1" x14ac:dyDescent="0.25">
      <c r="A16" s="76"/>
      <c r="B16" s="50"/>
      <c r="C16" s="3"/>
      <c r="D16" s="3"/>
      <c r="E16" s="8"/>
      <c r="F16" s="34"/>
      <c r="G16" s="35"/>
      <c r="H16" s="1"/>
      <c r="I16" s="7"/>
      <c r="J16" s="3">
        <f>$V16-W16-AB16+$F$11*AB16+$G$11</f>
        <v>1.130188015487454</v>
      </c>
      <c r="K16" s="3">
        <f t="shared" ref="K16:N16" si="16">$V16-X16-AC16+$F$11*AC16+$G$11</f>
        <v>1.0906650803094116</v>
      </c>
      <c r="L16" s="3">
        <f t="shared" si="16"/>
        <v>0.85092496471782031</v>
      </c>
      <c r="M16" s="3">
        <f t="shared" si="16"/>
        <v>0.98060752421462638</v>
      </c>
      <c r="N16" s="3">
        <f t="shared" si="16"/>
        <v>0.90783545720925662</v>
      </c>
      <c r="O16" s="54">
        <v>1</v>
      </c>
      <c r="P16" s="10">
        <f t="shared" si="8"/>
        <v>1.2968741434878959</v>
      </c>
      <c r="Q16" s="10">
        <f t="shared" si="9"/>
        <v>1.268433099974686</v>
      </c>
      <c r="R16" s="10">
        <f t="shared" si="10"/>
        <v>1.188771131937419</v>
      </c>
      <c r="S16" s="10">
        <f t="shared" si="11"/>
        <v>1.2409093522205528</v>
      </c>
      <c r="T16" s="10">
        <f t="shared" si="12"/>
        <v>1.237315889871611</v>
      </c>
      <c r="U16" s="80">
        <v>400</v>
      </c>
      <c r="V16" s="73">
        <v>37.718347999999999</v>
      </c>
      <c r="W16" s="73">
        <v>35.002822999999999</v>
      </c>
      <c r="X16" s="73">
        <v>34.929299</v>
      </c>
      <c r="Y16" s="73">
        <v>34.972788000000001</v>
      </c>
      <c r="Z16" s="73">
        <v>35.036107000000001</v>
      </c>
      <c r="AA16" s="73">
        <v>35.217022999999998</v>
      </c>
      <c r="AB16" s="78">
        <v>3.8069600882352916</v>
      </c>
      <c r="AC16" s="78">
        <v>4.0630797037037061</v>
      </c>
      <c r="AD16" s="78">
        <v>4.5077070629629663</v>
      </c>
      <c r="AE16" s="78">
        <v>4.0704419117647062</v>
      </c>
      <c r="AF16" s="78">
        <v>3.8254305588235269</v>
      </c>
      <c r="AG16" s="73">
        <v>49.568976426470584</v>
      </c>
      <c r="AH16" s="73">
        <v>49.601936251851832</v>
      </c>
      <c r="AI16" s="73">
        <v>49.655772359259231</v>
      </c>
      <c r="AJ16" s="73">
        <v>49.719976308823519</v>
      </c>
      <c r="AK16" s="73">
        <v>49.736532705882361</v>
      </c>
      <c r="AL16" s="78">
        <v>1.5327790735294118</v>
      </c>
      <c r="AM16" s="78">
        <v>1.905926474074074</v>
      </c>
      <c r="AN16" s="78">
        <v>2.6742972148148159</v>
      </c>
      <c r="AO16" s="78">
        <v>1.9964650588235295</v>
      </c>
      <c r="AP16" s="78">
        <v>1.564611117647059</v>
      </c>
      <c r="AQ16" s="73">
        <v>32.307303323529425</v>
      </c>
      <c r="AR16" s="73">
        <v>30.113826266666674</v>
      </c>
      <c r="AS16" s="73">
        <v>29.463074388888899</v>
      </c>
      <c r="AT16" s="73">
        <v>30.189149382352952</v>
      </c>
      <c r="AU16" s="73">
        <v>32.525560580882356</v>
      </c>
    </row>
    <row r="17" spans="1:47" s="75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8" t="s">
        <v>52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5" customFormat="1" ht="15" customHeight="1" x14ac:dyDescent="0.25">
      <c r="A18" s="76"/>
      <c r="B18" s="155" t="s">
        <v>12</v>
      </c>
      <c r="C18" s="155"/>
      <c r="D18" s="155"/>
      <c r="E18" s="155"/>
      <c r="F18" s="155"/>
      <c r="G18" s="156"/>
      <c r="I18" s="7"/>
      <c r="J18" s="7"/>
      <c r="K18" s="7"/>
      <c r="L18" s="7"/>
      <c r="M18" s="7"/>
      <c r="N18" s="7"/>
      <c r="O18" s="14"/>
      <c r="P18" s="9"/>
      <c r="T18" s="36"/>
      <c r="U18" s="88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5" customFormat="1" ht="15" customHeight="1" x14ac:dyDescent="0.25">
      <c r="A19" s="76"/>
      <c r="B19" s="155"/>
      <c r="C19" s="155"/>
      <c r="D19" s="155"/>
      <c r="E19" s="155"/>
      <c r="F19" s="155"/>
      <c r="G19" s="156"/>
      <c r="I19" s="7"/>
      <c r="J19" s="7"/>
      <c r="K19" s="7"/>
      <c r="L19" s="7"/>
      <c r="M19" s="7"/>
      <c r="N19" s="7"/>
      <c r="O19" s="14"/>
      <c r="P19" s="9"/>
      <c r="T19" s="9"/>
      <c r="U19" s="18" t="s">
        <v>19</v>
      </c>
      <c r="V19" s="2" t="s">
        <v>53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5" customFormat="1" ht="15" customHeight="1" x14ac:dyDescent="0.25">
      <c r="A20" s="76"/>
      <c r="B20" s="155"/>
      <c r="C20" s="155"/>
      <c r="D20" s="155"/>
      <c r="E20" s="155"/>
      <c r="F20" s="155"/>
      <c r="G20" s="156"/>
      <c r="H20" s="1"/>
      <c r="I20" s="7"/>
      <c r="J20" s="7"/>
      <c r="K20" s="3">
        <f>$V20-X20-AC20+$F$5*AC20+$G$5</f>
        <v>1.4930430930492946</v>
      </c>
      <c r="L20" s="3">
        <f t="shared" ref="L20" si="17">$V20-Y20-AD20+$F$5*AD20+$G$5</f>
        <v>1.6625336723463846</v>
      </c>
      <c r="M20" s="3">
        <f t="shared" ref="M20" si="18">$V20-Z20-AE20+$F$5*AE20+$G$5</f>
        <v>1.4479870807897695</v>
      </c>
      <c r="N20" s="7"/>
      <c r="O20" s="54">
        <v>1</v>
      </c>
      <c r="P20" s="9"/>
      <c r="Q20" s="10">
        <f>($F$5*$O20*AC20+$G$5+$V20-X20)/(AC20*$O20)</f>
        <v>1.3487804106597157</v>
      </c>
      <c r="R20" s="10">
        <f t="shared" ref="R20:S20" si="19">($F$5*$O20*AD20+$G$5+$V20-Y20)/(AD20*$O20)</f>
        <v>1.3274533580546504</v>
      </c>
      <c r="S20" s="10">
        <f t="shared" si="19"/>
        <v>1.3398018247938883</v>
      </c>
      <c r="T20" s="9"/>
      <c r="U20" s="17">
        <v>250</v>
      </c>
      <c r="V20" s="73">
        <v>18.228331000000001</v>
      </c>
      <c r="W20" s="73"/>
      <c r="X20" s="73">
        <v>14.562976870967701</v>
      </c>
      <c r="Y20" s="73">
        <v>13.9780723548387</v>
      </c>
      <c r="Z20" s="73">
        <v>14.6181962258065</v>
      </c>
      <c r="AA20" s="73"/>
      <c r="AB20" s="78"/>
      <c r="AC20" s="78">
        <v>4.2807538709677404</v>
      </c>
      <c r="AD20" s="78">
        <v>5.0771617741935504</v>
      </c>
      <c r="AE20" s="78">
        <v>4.2612692903225797</v>
      </c>
      <c r="AF20" s="78"/>
      <c r="AG20" s="73"/>
      <c r="AH20" s="73">
        <v>50.269216096774201</v>
      </c>
      <c r="AI20" s="73">
        <v>50.300657967741898</v>
      </c>
      <c r="AJ20" s="73">
        <v>50.310792612903199</v>
      </c>
      <c r="AK20" s="73"/>
      <c r="AL20" s="78"/>
      <c r="AM20" s="78">
        <v>3.2489842580645201</v>
      </c>
      <c r="AN20" s="78">
        <v>3.6162459354838701</v>
      </c>
      <c r="AO20" s="78">
        <v>2.77801980645161</v>
      </c>
      <c r="AP20" s="78"/>
      <c r="AQ20" s="73"/>
      <c r="AR20" s="73">
        <v>34.781154774193503</v>
      </c>
      <c r="AS20" s="73">
        <v>32.837031838709699</v>
      </c>
      <c r="AT20" s="73">
        <v>34.403320451612899</v>
      </c>
      <c r="AU20" s="73"/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K21" s="3">
        <f>$V21-X21-AC21+$F$6*AC21+$G$6</f>
        <v>1.8748928653057271</v>
      </c>
      <c r="L21" s="3">
        <f t="shared" ref="L21:M21" si="20">$V21-Y21-AD21+$F$6*AD21+$G$6</f>
        <v>1.9821191412252257</v>
      </c>
      <c r="M21" s="3">
        <f t="shared" si="20"/>
        <v>1.7232096961153349</v>
      </c>
      <c r="O21" s="54">
        <v>1</v>
      </c>
      <c r="Q21" s="10">
        <f>($F$6*$O21*AC21+$G$6+$V21-X21)/(AC21*$O21)</f>
        <v>1.409095579250097</v>
      </c>
      <c r="R21" s="10">
        <f t="shared" ref="R21:S21" si="21">($F$6*$O21*AD21+$G$6+$V21-Y21)/(AD21*$O21)</f>
        <v>1.3622794782502228</v>
      </c>
      <c r="S21" s="10">
        <f t="shared" si="21"/>
        <v>1.3776529569720055</v>
      </c>
      <c r="U21" s="17">
        <v>275</v>
      </c>
      <c r="V21" s="73">
        <v>20.84873</v>
      </c>
      <c r="W21" s="73"/>
      <c r="X21" s="73">
        <v>16.720784096774199</v>
      </c>
      <c r="Y21" s="73">
        <v>16.165159838709702</v>
      </c>
      <c r="Z21" s="73">
        <v>16.8826011612903</v>
      </c>
      <c r="AA21" s="73"/>
      <c r="AB21" s="78"/>
      <c r="AC21" s="78">
        <v>4.5830191290322597</v>
      </c>
      <c r="AD21" s="78">
        <v>5.4712432258064503</v>
      </c>
      <c r="AE21" s="78">
        <v>4.5629450645161302</v>
      </c>
      <c r="AF21" s="78"/>
      <c r="AG21" s="73"/>
      <c r="AH21" s="73">
        <v>50.086105032258097</v>
      </c>
      <c r="AI21" s="73">
        <v>50.136324354838699</v>
      </c>
      <c r="AJ21" s="73">
        <v>50.154668354838698</v>
      </c>
      <c r="AK21" s="73"/>
      <c r="AL21" s="78"/>
      <c r="AM21" s="78">
        <v>2.5931445161290299</v>
      </c>
      <c r="AN21" s="78">
        <v>3.1163965161290301</v>
      </c>
      <c r="AO21" s="78">
        <v>2.5255309677419402</v>
      </c>
      <c r="AP21" s="78"/>
      <c r="AQ21" s="73"/>
      <c r="AR21" s="73">
        <v>33.880331677419399</v>
      </c>
      <c r="AS21" s="73">
        <v>32.070700483871001</v>
      </c>
      <c r="AT21" s="73">
        <v>33.673540258064499</v>
      </c>
      <c r="AU21" s="73"/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K22" s="3">
        <f t="shared" ref="K22" si="22">$V22-X22-AC22+$F$7*AC22+$G$7</f>
        <v>2.2634406544268693</v>
      </c>
      <c r="L22" s="3">
        <f t="shared" ref="L22" si="23">$V22-Y22-AD22+$F$7*AD22+$G$7</f>
        <v>2.5388557576123625</v>
      </c>
      <c r="M22" s="3">
        <f t="shared" ref="M22" si="24">$V22-Z22-AE22+$F$7*AE22+$G$7</f>
        <v>2.1068102625550109</v>
      </c>
      <c r="O22" s="54">
        <v>1</v>
      </c>
      <c r="P22" s="10"/>
      <c r="Q22" s="89">
        <f>($F$7*$O22*AC22+$G$7+$V22-X22)/(AC22*$O22)</f>
        <v>1.4701637819630042</v>
      </c>
      <c r="R22" s="89">
        <f t="shared" ref="R22:S22" si="25">($F$7*$O22*AD22+$G$7+$V22-Y22)/(AD22*$O22)</f>
        <v>1.4374377485254233</v>
      </c>
      <c r="S22" s="89">
        <f t="shared" si="25"/>
        <v>1.4380486628332736</v>
      </c>
      <c r="T22" s="10"/>
      <c r="U22" s="17">
        <v>300</v>
      </c>
      <c r="V22" s="73">
        <v>23.758679000000001</v>
      </c>
      <c r="W22" s="73"/>
      <c r="X22" s="73">
        <v>19.245192258064499</v>
      </c>
      <c r="Y22" s="73">
        <v>18.4833052258065</v>
      </c>
      <c r="Z22" s="73">
        <v>19.404092806451601</v>
      </c>
      <c r="AA22" s="73"/>
      <c r="AB22" s="78"/>
      <c r="AC22" s="78">
        <v>4.8141535806451596</v>
      </c>
      <c r="AD22" s="78">
        <v>5.8039247096774202</v>
      </c>
      <c r="AE22" s="78">
        <v>4.8095347419354804</v>
      </c>
      <c r="AF22" s="78"/>
      <c r="AG22" s="73"/>
      <c r="AH22" s="73">
        <v>49.887546516128999</v>
      </c>
      <c r="AI22" s="73">
        <v>49.931536322580598</v>
      </c>
      <c r="AJ22" s="73">
        <v>49.955233387096797</v>
      </c>
      <c r="AK22" s="73"/>
      <c r="AL22" s="78"/>
      <c r="AM22" s="78">
        <v>2.3391682903225801</v>
      </c>
      <c r="AN22" s="78">
        <v>2.7492468387096798</v>
      </c>
      <c r="AO22" s="78">
        <v>2.1072768387096801</v>
      </c>
      <c r="AP22" s="78"/>
      <c r="AQ22" s="73"/>
      <c r="AR22" s="73">
        <v>33.354199903225798</v>
      </c>
      <c r="AS22" s="73">
        <v>31.4189674516129</v>
      </c>
      <c r="AT22" s="73">
        <v>33.253998548387102</v>
      </c>
      <c r="AU22" s="73"/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K23" s="3">
        <f>$V23-X23-AC23+$F$8*AC23+$G$8</f>
        <v>2.254365275785426</v>
      </c>
      <c r="L23" s="3">
        <f t="shared" ref="L23:M23" si="26">$V23-Y23-AD23+$F$8*AD23+$G$8</f>
        <v>2.7085869271613494</v>
      </c>
      <c r="M23" s="3">
        <f t="shared" si="26"/>
        <v>2.2301051596169579</v>
      </c>
      <c r="O23" s="54">
        <v>1</v>
      </c>
      <c r="P23" s="10"/>
      <c r="Q23" s="89">
        <f>($F$8*$O23*AC23+$G$8+$V23-X23)/(AC23*$O23)</f>
        <v>1.4599963406441809</v>
      </c>
      <c r="R23" s="89">
        <f t="shared" ref="R23:S23" si="27">($F$8*$O23*AD23+$G$8+$V23-Y23)/(AD23*$O23)</f>
        <v>1.4552257771001242</v>
      </c>
      <c r="S23" s="89">
        <f t="shared" si="27"/>
        <v>1.45516382546231</v>
      </c>
      <c r="T23" s="10"/>
      <c r="U23" s="17">
        <v>325</v>
      </c>
      <c r="V23" s="73">
        <v>26.714182000000001</v>
      </c>
      <c r="W23" s="73"/>
      <c r="X23" s="73">
        <v>22.238615580645199</v>
      </c>
      <c r="Y23" s="73">
        <v>21.284031258064498</v>
      </c>
      <c r="Z23" s="73">
        <v>22.263480032258101</v>
      </c>
      <c r="AA23" s="73"/>
      <c r="AB23" s="78"/>
      <c r="AC23" s="78">
        <v>4.9008330645161298</v>
      </c>
      <c r="AD23" s="78">
        <v>5.9499858387096802</v>
      </c>
      <c r="AE23" s="78">
        <v>4.8995659032258096</v>
      </c>
      <c r="AF23" s="78"/>
      <c r="AG23" s="73"/>
      <c r="AH23" s="73">
        <v>49.632656096774198</v>
      </c>
      <c r="AI23" s="73">
        <v>49.700629967741897</v>
      </c>
      <c r="AJ23" s="73">
        <v>49.734550645161299</v>
      </c>
      <c r="AK23" s="73"/>
      <c r="AL23" s="78"/>
      <c r="AM23" s="78">
        <v>2.4207534838709699</v>
      </c>
      <c r="AN23" s="78">
        <v>4.0216372580645201</v>
      </c>
      <c r="AO23" s="78">
        <v>3.6216999677419399</v>
      </c>
      <c r="AP23" s="78"/>
      <c r="AQ23" s="73"/>
      <c r="AR23" s="73">
        <v>33.475266741935499</v>
      </c>
      <c r="AS23" s="73">
        <v>32.1663261935484</v>
      </c>
      <c r="AT23" s="73">
        <v>34.252079000000002</v>
      </c>
      <c r="AU23" s="73"/>
    </row>
    <row r="24" spans="1:47" s="75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7"/>
      <c r="J24" s="7"/>
      <c r="K24" s="3">
        <f>$V24-X24-AC24+$F$11*AC24+$G$11</f>
        <v>0.84264572694794415</v>
      </c>
      <c r="L24" s="3">
        <f t="shared" ref="L24" si="28">$V24-Y24-AD24+$F$11*AD24+$G$11</f>
        <v>0.76218295629375943</v>
      </c>
      <c r="M24" s="3">
        <f t="shared" ref="M24" si="29">$V24-Z24-AE24+$F$11*AE24+$G$11</f>
        <v>1.0071148774453147</v>
      </c>
      <c r="N24" s="7"/>
      <c r="O24" s="54">
        <v>1</v>
      </c>
      <c r="P24" s="10"/>
      <c r="Q24" s="10">
        <f>($F$11*$O24*AC24+$G$11+$V24-X24)/(AC24*$O24)</f>
        <v>1.2098524117653924</v>
      </c>
      <c r="R24" s="10">
        <f t="shared" ref="R24:S24" si="30">($F$11*$O24*AD24+$G$11+$V24-Y24)/(AD24*$O24)</f>
        <v>1.1693224422244279</v>
      </c>
      <c r="S24" s="10">
        <f t="shared" si="30"/>
        <v>1.2498551690432285</v>
      </c>
      <c r="T24" s="10"/>
      <c r="U24" s="17">
        <v>400</v>
      </c>
      <c r="V24" s="73">
        <v>36.130347999999998</v>
      </c>
      <c r="W24" s="73"/>
      <c r="X24" s="73">
        <v>33.610354225806503</v>
      </c>
      <c r="Y24" s="73">
        <v>33.476327096774199</v>
      </c>
      <c r="Z24" s="73">
        <v>33.439099290322602</v>
      </c>
      <c r="AA24" s="73"/>
      <c r="AB24" s="78"/>
      <c r="AC24" s="78">
        <v>4.0154207419354799</v>
      </c>
      <c r="AD24" s="78">
        <v>4.5013699677419403</v>
      </c>
      <c r="AE24" s="78">
        <v>4.0307946451612899</v>
      </c>
      <c r="AF24" s="78"/>
      <c r="AG24" s="73"/>
      <c r="AH24" s="73">
        <v>50.4111786774194</v>
      </c>
      <c r="AI24" s="73">
        <v>49.813302774193602</v>
      </c>
      <c r="AJ24" s="73">
        <v>49.478309000000003</v>
      </c>
      <c r="AK24" s="73"/>
      <c r="AL24" s="78"/>
      <c r="AM24" s="78">
        <v>5.2934330645161296</v>
      </c>
      <c r="AN24" s="78">
        <v>6.0988026129032296</v>
      </c>
      <c r="AO24" s="78">
        <v>5.5709035806451599</v>
      </c>
      <c r="AP24" s="78"/>
      <c r="AQ24" s="73"/>
      <c r="AR24" s="73">
        <v>36.272245677419399</v>
      </c>
      <c r="AS24" s="73">
        <v>35.2183322580645</v>
      </c>
      <c r="AT24" s="73">
        <v>36.6170531290323</v>
      </c>
      <c r="AU24" s="73"/>
    </row>
    <row r="25" spans="1:47" s="75" customFormat="1" x14ac:dyDescent="0.25">
      <c r="A25" s="76"/>
      <c r="B25" s="49" t="s">
        <v>8</v>
      </c>
      <c r="E25" s="9">
        <v>6.98</v>
      </c>
      <c r="F25" s="9">
        <v>7.41</v>
      </c>
      <c r="G25" s="36">
        <v>7.64</v>
      </c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/>
      <c r="W25" s="43"/>
      <c r="X25" s="43"/>
      <c r="Y25" s="43"/>
      <c r="Z25" s="43"/>
      <c r="AA25" s="4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5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/>
      <c r="W26" s="43"/>
      <c r="X26" s="43"/>
      <c r="Y26" s="43"/>
      <c r="Z26" s="43"/>
      <c r="AA26" s="4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/>
      <c r="AR26" s="7"/>
      <c r="AS26" s="7"/>
      <c r="AT26" s="7"/>
      <c r="AU26" s="7"/>
    </row>
    <row r="27" spans="1:47" s="75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/>
      <c r="W27" s="43"/>
      <c r="X27" s="43"/>
      <c r="Y27" s="43"/>
      <c r="Z27" s="43"/>
      <c r="AA27" s="4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/>
      <c r="AR27" s="7"/>
      <c r="AS27" s="7"/>
      <c r="AT27" s="7"/>
      <c r="AU27" s="7"/>
    </row>
    <row r="28" spans="1:47" s="75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s="75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x14ac:dyDescent="0.25">
      <c r="D30" s="75"/>
      <c r="E30" s="9"/>
      <c r="F30" s="9"/>
      <c r="G30" s="36"/>
      <c r="U30" s="18"/>
      <c r="V30" s="2"/>
    </row>
    <row r="31" spans="1:47" x14ac:dyDescent="0.25">
      <c r="D31" s="75"/>
      <c r="E31" s="9"/>
      <c r="F31" s="9"/>
      <c r="G31" s="36"/>
      <c r="O31" s="14"/>
      <c r="P31" s="10"/>
      <c r="Q31" s="10"/>
      <c r="R31" s="10"/>
      <c r="S31" s="10"/>
      <c r="T31" s="10"/>
      <c r="U31" s="19"/>
      <c r="V31" s="7"/>
      <c r="W31" s="7"/>
      <c r="X31" s="7"/>
      <c r="Y31" s="7"/>
      <c r="Z31" s="7"/>
      <c r="AA31" s="7"/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x14ac:dyDescent="0.25">
      <c r="D32" s="75"/>
      <c r="E32" s="9"/>
      <c r="F32" s="9"/>
      <c r="G32" s="36"/>
      <c r="O32" s="14"/>
      <c r="P32" s="10"/>
      <c r="Q32" s="10"/>
      <c r="R32" s="10"/>
      <c r="S32" s="10"/>
      <c r="T32" s="10"/>
      <c r="U32" s="19"/>
      <c r="V32" s="7"/>
      <c r="W32" s="7"/>
      <c r="X32" s="7"/>
      <c r="Y32" s="7"/>
      <c r="Z32" s="7"/>
      <c r="AA32" s="7"/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5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/>
      <c r="X33" s="7"/>
      <c r="Y33" s="7"/>
      <c r="Z33" s="7"/>
      <c r="AA33" s="7"/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5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/>
      <c r="X34" s="7"/>
      <c r="Y34" s="7"/>
      <c r="Z34" s="7"/>
      <c r="AA34" s="7"/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5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/>
      <c r="X35" s="7"/>
      <c r="Y35" s="7"/>
      <c r="Z35" s="7"/>
      <c r="AA35" s="7"/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5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/>
      <c r="X36" s="7"/>
      <c r="Y36" s="7"/>
      <c r="Z36" s="7"/>
      <c r="AA36" s="7"/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5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81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5"/>
      <c r="I38" s="7"/>
      <c r="J38" s="7"/>
      <c r="K38" s="7"/>
      <c r="L38" s="7"/>
      <c r="M38" s="7"/>
      <c r="N38" s="7"/>
      <c r="O38" s="16"/>
      <c r="U38" s="21"/>
      <c r="V38" s="81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</row>
    <row r="45" spans="8:47" x14ac:dyDescent="0.25">
      <c r="U45" s="18"/>
      <c r="V45" s="81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81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 N36">
    <cfRule type="cellIs" dxfId="11" priority="5" operator="greaterThan">
      <formula>0</formula>
    </cfRule>
  </conditionalFormatting>
  <conditionalFormatting sqref="J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K36:M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AB43" sqref="AB4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64" ht="15" customHeight="1" x14ac:dyDescent="0.25">
      <c r="E1" s="133" t="str">
        <f ca="1">'DC-h2-sri-ipb2-27b'!A1</f>
        <v>DC-h2-sri-ipb2-27b</v>
      </c>
      <c r="F1" s="134"/>
      <c r="G1" s="135"/>
      <c r="H1" s="40"/>
      <c r="I1" s="11"/>
      <c r="J1" s="157" t="s">
        <v>62</v>
      </c>
      <c r="K1" s="157"/>
      <c r="L1" s="157"/>
      <c r="M1" s="157"/>
      <c r="N1" s="158"/>
      <c r="O1" s="13"/>
      <c r="P1" s="159" t="s">
        <v>63</v>
      </c>
      <c r="Q1" s="159"/>
      <c r="R1" s="159"/>
      <c r="S1" s="159"/>
      <c r="T1" s="160"/>
      <c r="V1" s="153" t="s">
        <v>5</v>
      </c>
      <c r="W1" s="153"/>
      <c r="X1" s="153"/>
      <c r="Y1" s="153"/>
      <c r="Z1" s="153"/>
      <c r="AA1" s="153"/>
      <c r="AB1" s="5" t="s">
        <v>18</v>
      </c>
      <c r="AC1" s="5"/>
      <c r="AD1" s="5"/>
      <c r="AE1" s="5"/>
      <c r="AF1" s="5"/>
      <c r="AG1" s="153" t="s">
        <v>15</v>
      </c>
      <c r="AH1" s="153"/>
      <c r="AI1" s="153"/>
      <c r="AJ1" s="153"/>
      <c r="AK1" s="153"/>
      <c r="AL1" s="153" t="s">
        <v>2</v>
      </c>
      <c r="AM1" s="153"/>
      <c r="AN1" s="153"/>
      <c r="AO1" s="153"/>
      <c r="AP1" s="153"/>
      <c r="AQ1" s="153" t="s">
        <v>3</v>
      </c>
      <c r="AR1" s="153"/>
      <c r="AS1" s="153"/>
      <c r="AT1" s="153"/>
      <c r="AU1" s="153"/>
      <c r="AW1" s="1" t="s">
        <v>75</v>
      </c>
      <c r="BC1" s="1" t="s">
        <v>76</v>
      </c>
    </row>
    <row r="2" spans="1:64" ht="15" customHeight="1" x14ac:dyDescent="0.25">
      <c r="A2" s="1" t="s">
        <v>61</v>
      </c>
      <c r="B2" s="3" t="s">
        <v>36</v>
      </c>
      <c r="C2" s="3"/>
      <c r="D2" s="3"/>
      <c r="E2" s="136" t="s">
        <v>1</v>
      </c>
      <c r="F2" s="136" t="s">
        <v>23</v>
      </c>
      <c r="G2" s="137" t="s">
        <v>25</v>
      </c>
      <c r="H2" s="1" t="s">
        <v>1</v>
      </c>
      <c r="I2" s="1" t="s">
        <v>0</v>
      </c>
      <c r="J2" s="71">
        <v>300</v>
      </c>
      <c r="K2" s="71">
        <v>150</v>
      </c>
      <c r="L2" s="71">
        <v>100</v>
      </c>
      <c r="M2" s="71">
        <v>150</v>
      </c>
      <c r="N2" s="71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  <c r="AZ2" s="1" t="s">
        <v>77</v>
      </c>
    </row>
    <row r="3" spans="1:64" ht="15" customHeight="1" x14ac:dyDescent="0.25">
      <c r="A3" s="138">
        <f>'DC-h2-sri-ipb2-27b'!B4</f>
        <v>9.3409230000000001</v>
      </c>
      <c r="B3" s="138">
        <f>'DC-h2-sri-ipb2-27b'!G5</f>
        <v>2.4074015310543082</v>
      </c>
      <c r="C3" s="138">
        <f>'DC-h2-sri-ipb2-27b'!G6</f>
        <v>2.3935486010696558</v>
      </c>
      <c r="D3" s="138">
        <f>'DC-h2-sri-ipb2-27b'!G7</f>
        <v>2.4245970908275059</v>
      </c>
      <c r="E3" s="136">
        <f>'DC-h2-sri-ipb2-27b'!M4*100</f>
        <v>150</v>
      </c>
      <c r="F3" s="138">
        <f>'DC-h2-sri-ipb2-27b'!O4</f>
        <v>0.41084043000987536</v>
      </c>
      <c r="G3" s="139">
        <f>'DC-h2-sri-ipb2-27b'!P4</f>
        <v>3.16822469613256E-2</v>
      </c>
      <c r="M3" s="7"/>
      <c r="N3" s="7"/>
      <c r="O3" s="154" t="s">
        <v>10</v>
      </c>
      <c r="P3" s="9"/>
      <c r="Q3" s="12"/>
      <c r="R3" s="12"/>
      <c r="S3" s="32"/>
      <c r="T3" s="32"/>
      <c r="U3" s="18" t="s">
        <v>38</v>
      </c>
      <c r="V3" s="2"/>
    </row>
    <row r="4" spans="1:64" x14ac:dyDescent="0.25">
      <c r="A4" s="138">
        <f>'DC-h2-sri-ipb2-27b'!B9</f>
        <v>14.025439</v>
      </c>
      <c r="B4" s="138">
        <f>'DC-h2-sri-ipb2-27b'!G10</f>
        <v>2.1196004902908299</v>
      </c>
      <c r="C4" s="138">
        <f>'DC-h2-sri-ipb2-27b'!G11</f>
        <v>2.1604733714026128</v>
      </c>
      <c r="D4" s="138">
        <f>'DC-h2-sri-ipb2-27b'!G12</f>
        <v>2.2283205102847194</v>
      </c>
      <c r="E4" s="136">
        <f>'DC-h2-sri-ipb2-27b'!M5*100</f>
        <v>200</v>
      </c>
      <c r="F4" s="138">
        <f>'DC-h2-sri-ipb2-27b'!O5</f>
        <v>0.4380935452446082</v>
      </c>
      <c r="G4" s="139">
        <f>'DC-h2-sri-ipb2-27b'!P5</f>
        <v>0.14662166096612816</v>
      </c>
      <c r="M4" s="7"/>
      <c r="N4" s="7"/>
      <c r="O4" s="154"/>
      <c r="P4" s="9"/>
      <c r="Q4" s="12"/>
      <c r="R4" s="12"/>
      <c r="S4" s="32"/>
      <c r="T4" s="32"/>
      <c r="U4" s="18"/>
      <c r="V4" s="2"/>
    </row>
    <row r="5" spans="1:64" x14ac:dyDescent="0.25">
      <c r="A5" s="138">
        <f>'DC-h2-sri-ipb2-27b'!B14</f>
        <v>19.078040000000001</v>
      </c>
      <c r="B5" s="138">
        <f>'DC-h2-sri-ipb2-27b'!G15</f>
        <v>2.030854327919589</v>
      </c>
      <c r="C5" s="138">
        <f>'DC-h2-sri-ipb2-27b'!G16</f>
        <v>2.0381429822796298</v>
      </c>
      <c r="D5" s="138">
        <f>'DC-h2-sri-ipb2-27b'!G17</f>
        <v>2.0708174733511808</v>
      </c>
      <c r="E5" s="136">
        <f>'DC-h2-sri-ipb2-27b'!M6*100</f>
        <v>250</v>
      </c>
      <c r="F5" s="138">
        <f>'DC-h2-sri-ipb2-27b'!O6</f>
        <v>0.47839048915851073</v>
      </c>
      <c r="G5" s="139">
        <f>'DC-h2-sri-ipb2-27b'!P6</f>
        <v>6.0570896685289366E-2</v>
      </c>
      <c r="M5" s="7"/>
      <c r="N5" s="7"/>
      <c r="O5" s="154"/>
      <c r="P5" s="9"/>
      <c r="Q5" s="12"/>
      <c r="R5" s="12"/>
      <c r="S5" s="32"/>
      <c r="T5" s="32"/>
      <c r="U5" s="18" t="s">
        <v>19</v>
      </c>
      <c r="V5" s="2" t="s">
        <v>37</v>
      </c>
    </row>
    <row r="6" spans="1:64" x14ac:dyDescent="0.25">
      <c r="A6" s="34"/>
      <c r="B6" s="50"/>
      <c r="C6" s="3"/>
      <c r="D6" s="3"/>
      <c r="E6" s="136">
        <f>'DC-h2-sri-ipb2-27b'!M7*100</f>
        <v>275</v>
      </c>
      <c r="F6" s="138">
        <f>'DC-h2-sri-ipb2-27b'!O7</f>
        <v>0.49517471573506122</v>
      </c>
      <c r="G6" s="139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4">
        <v>1</v>
      </c>
      <c r="P6" s="10"/>
      <c r="Q6" s="10">
        <f>($F$5*$O6*AC6+$G$5+$V6-X6)/(AC6*$O6)</f>
        <v>1.2821985732803149</v>
      </c>
      <c r="R6" s="10">
        <f t="shared" ref="R6:S6" si="1">($F$5*$O6*AD6+$G$5+$V6-Y6)/(AD6*$O6)</f>
        <v>1.2817238142643197</v>
      </c>
      <c r="S6" s="10">
        <f t="shared" si="1"/>
        <v>1.3171475711255383</v>
      </c>
      <c r="T6" s="10"/>
      <c r="U6" s="19">
        <v>250</v>
      </c>
      <c r="V6" s="4">
        <v>19.0929562881356</v>
      </c>
      <c r="W6" s="4"/>
      <c r="X6" s="4">
        <v>15.8731913389831</v>
      </c>
      <c r="Y6" s="4">
        <v>15.4097263389831</v>
      </c>
      <c r="Z6" s="4">
        <v>15.725321779661</v>
      </c>
      <c r="AA6" s="23"/>
      <c r="AB6" s="23"/>
      <c r="AC6" s="4">
        <v>4.0809938474576297</v>
      </c>
      <c r="AD6" s="4">
        <v>4.6603330508474601</v>
      </c>
      <c r="AE6" s="4">
        <v>4.0872446610169497</v>
      </c>
      <c r="AF6" s="23"/>
      <c r="AG6" s="3"/>
      <c r="AH6" s="4">
        <v>49.568169898305101</v>
      </c>
      <c r="AI6" s="4">
        <v>49.613632271186503</v>
      </c>
      <c r="AJ6" s="4">
        <v>49.637831254237298</v>
      </c>
      <c r="AK6" s="3"/>
      <c r="AL6" s="3"/>
      <c r="AM6" s="4">
        <v>1.3208704915254199</v>
      </c>
      <c r="AN6" s="4">
        <v>2.1046466610169499</v>
      </c>
      <c r="AO6" s="4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  <c r="AW6" s="3">
        <f>AH6-AC6-AM6-AR6</f>
        <v>12.640704491525455</v>
      </c>
      <c r="AX6" s="3">
        <f t="shared" ref="AX6:AY10" si="2">AI6-AD6-AN6-AS6</f>
        <v>12.83300569491529</v>
      </c>
      <c r="AY6" s="3">
        <f t="shared" si="2"/>
        <v>12.542746220338977</v>
      </c>
      <c r="AZ6" s="3">
        <f>AW6/(AR6+AM6)</f>
        <v>0.38484208170414425</v>
      </c>
      <c r="BA6" s="3">
        <f>AX6/(AS6+AN6)</f>
        <v>0.3995295274857234</v>
      </c>
      <c r="BB6" s="3">
        <f>AY6/(AT6+AO6)</f>
        <v>0.37999293739447021</v>
      </c>
      <c r="BC6" s="103">
        <f>AC6+AM6+AR6</f>
        <v>36.927465406779646</v>
      </c>
      <c r="BD6" s="103">
        <f t="shared" ref="BD6:BE10" si="3">AD6+AN6+AS6</f>
        <v>36.78062657627121</v>
      </c>
      <c r="BE6" s="103">
        <f t="shared" si="3"/>
        <v>37.095085033898314</v>
      </c>
    </row>
    <row r="7" spans="1:64" x14ac:dyDescent="0.25">
      <c r="A7" s="138">
        <f>'DC-h2-sri-ipb2-27b'!B19</f>
        <v>24.828835000000002</v>
      </c>
      <c r="B7" s="138">
        <f>'DC-h2-sri-ipb2-27b'!G20</f>
        <v>1.8680249677221574</v>
      </c>
      <c r="C7" s="138">
        <f>'DC-h2-sri-ipb2-27b'!G21</f>
        <v>1.9011929501439024</v>
      </c>
      <c r="D7" s="138">
        <f>'DC-h2-sri-ipb2-27b'!G22</f>
        <v>1.931454938860395</v>
      </c>
      <c r="E7" s="136">
        <f>'DC-h2-sri-ipb2-27b'!M8*100</f>
        <v>300</v>
      </c>
      <c r="F7" s="138">
        <f>'DC-h2-sri-ipb2-27b'!O8</f>
        <v>0.50850058684966015</v>
      </c>
      <c r="G7" s="139">
        <f>'DC-h2-sri-ipb2-27b'!P8</f>
        <v>0.11610757219407075</v>
      </c>
      <c r="K7" s="3">
        <f t="shared" ref="K7:K10" si="4">$V7-X7-AC7+$F$5*AC7+$G$5</f>
        <v>1.5527667817786313</v>
      </c>
      <c r="L7" s="3">
        <f t="shared" ref="L7:L10" si="5">$V7-Y7-AD7+$F$5*AD7+$G$5</f>
        <v>1.7330128726785778</v>
      </c>
      <c r="M7" s="3">
        <f t="shared" ref="M7:M10" si="6">$V7-Z7-AE7+$F$5*AE7+$G$5</f>
        <v>1.5730159819587377</v>
      </c>
      <c r="O7" s="54">
        <v>1</v>
      </c>
      <c r="P7" s="10"/>
      <c r="Q7" s="10">
        <f>($F$6*$O7*AC7+$G$6+$V7-X7)/(AC7*$O7)</f>
        <v>1.3726449084730941</v>
      </c>
      <c r="R7" s="10">
        <f t="shared" ref="R7:S7" si="7">($F$6*$O7*AD7+$G$6+$V7-Y7)/(AD7*$O7)</f>
        <v>1.3640250509350125</v>
      </c>
      <c r="S7" s="10">
        <f t="shared" si="7"/>
        <v>1.3767538895318454</v>
      </c>
      <c r="T7" s="10"/>
      <c r="U7" s="19">
        <v>275</v>
      </c>
      <c r="V7" s="4">
        <v>21.884751983050801</v>
      </c>
      <c r="W7" s="4"/>
      <c r="X7" s="4">
        <v>18.1165588813559</v>
      </c>
      <c r="Y7" s="4">
        <v>17.609056203389802</v>
      </c>
      <c r="Z7" s="4">
        <v>18.092947881355901</v>
      </c>
      <c r="AA7" s="23"/>
      <c r="AB7" s="23"/>
      <c r="AC7" s="4">
        <v>4.3634120338982996</v>
      </c>
      <c r="AD7" s="4">
        <v>4.9908096949152601</v>
      </c>
      <c r="AE7" s="4">
        <v>4.3698570847457603</v>
      </c>
      <c r="AF7" s="23"/>
      <c r="AG7" s="3"/>
      <c r="AH7" s="4">
        <v>50.356848457627102</v>
      </c>
      <c r="AI7" s="4">
        <v>50.389748796610199</v>
      </c>
      <c r="AJ7" s="4">
        <v>50.3977581355932</v>
      </c>
      <c r="AK7" s="3"/>
      <c r="AL7" s="3"/>
      <c r="AM7" s="4">
        <v>1.35463294915254</v>
      </c>
      <c r="AN7" s="4">
        <v>1.8300662033898301</v>
      </c>
      <c r="AO7" s="4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  <c r="AW7" s="3">
        <f t="shared" ref="AW7:AW10" si="8">AH7-AC7-AM7-AR7</f>
        <v>13.534536457627166</v>
      </c>
      <c r="AX7" s="3">
        <f t="shared" si="2"/>
        <v>14.0911419491526</v>
      </c>
      <c r="AY7" s="3">
        <f t="shared" si="2"/>
        <v>13.68622940677967</v>
      </c>
      <c r="AZ7" s="3">
        <f t="shared" ref="AZ7:AZ10" si="9">AW7/(AR7+AM7)</f>
        <v>0.41697458853386654</v>
      </c>
      <c r="BA7" s="3">
        <f t="shared" ref="BA7:BB10" si="10">AX7/(AS7+AN7)</f>
        <v>0.45008410781811703</v>
      </c>
      <c r="BB7" s="3">
        <f t="shared" si="10"/>
        <v>0.42317631436623804</v>
      </c>
      <c r="BC7" s="103">
        <f t="shared" ref="BC7:BC10" si="11">AC7+AM7+AR7</f>
        <v>36.82231199999994</v>
      </c>
      <c r="BD7" s="103">
        <f t="shared" si="3"/>
        <v>36.298606847457592</v>
      </c>
      <c r="BE7" s="103">
        <f t="shared" si="3"/>
        <v>36.711528728813533</v>
      </c>
    </row>
    <row r="8" spans="1:64" x14ac:dyDescent="0.25">
      <c r="A8" s="34"/>
      <c r="B8" s="51"/>
      <c r="C8" s="52"/>
      <c r="D8" s="52"/>
      <c r="E8" s="136">
        <f>'DC-h2-sri-ipb2-27b'!M9*100</f>
        <v>325</v>
      </c>
      <c r="F8" s="138">
        <f>'DC-h2-sri-ipb2-27b'!O9</f>
        <v>0.52307930407047754</v>
      </c>
      <c r="G8" s="139">
        <f>'DC-h2-sri-ipb2-27b'!P9</f>
        <v>0.11610757219407075</v>
      </c>
      <c r="K8" s="3">
        <f t="shared" si="4"/>
        <v>1.7265324372494142</v>
      </c>
      <c r="L8" s="3">
        <f t="shared" si="5"/>
        <v>2.0430323467940092</v>
      </c>
      <c r="M8" s="3">
        <f t="shared" si="6"/>
        <v>1.7890415003519688</v>
      </c>
      <c r="O8" s="54">
        <v>1</v>
      </c>
      <c r="P8" s="10"/>
      <c r="Q8" s="10">
        <f>($F$7*$O8*AC8+$G$7+$V8-X8)/(AC8*$O8)</f>
        <v>1.4179060285770471</v>
      </c>
      <c r="R8" s="10">
        <f t="shared" ref="R8:S8" si="12">($F$7*$O8*AD8+$G$7+$V8-Y8)/(AD8*$O8)</f>
        <v>1.4275810758978558</v>
      </c>
      <c r="S8" s="10">
        <f t="shared" si="12"/>
        <v>1.4314139772889301</v>
      </c>
      <c r="T8" s="10"/>
      <c r="U8" s="19">
        <v>300</v>
      </c>
      <c r="V8" s="4">
        <v>24.7683013728814</v>
      </c>
      <c r="W8" s="4"/>
      <c r="X8" s="4">
        <v>20.705346661017</v>
      </c>
      <c r="Y8" s="4">
        <v>20.031843728813602</v>
      </c>
      <c r="Z8" s="4">
        <v>20.642272288135601</v>
      </c>
      <c r="AA8" s="23"/>
      <c r="AB8" s="23"/>
      <c r="AC8" s="4">
        <v>4.5953785762711901</v>
      </c>
      <c r="AD8" s="4">
        <v>5.2798044067796601</v>
      </c>
      <c r="AE8" s="4">
        <v>4.5964623559322098</v>
      </c>
      <c r="AF8" s="23"/>
      <c r="AG8" s="3"/>
      <c r="AH8" s="4">
        <v>50.225749830508498</v>
      </c>
      <c r="AI8" s="4">
        <v>50.259139322033903</v>
      </c>
      <c r="AJ8" s="4">
        <v>50.281585813559303</v>
      </c>
      <c r="AK8" s="3"/>
      <c r="AL8" s="3"/>
      <c r="AM8" s="4">
        <v>1.2940165593220301</v>
      </c>
      <c r="AN8" s="4">
        <v>2.10731818644068</v>
      </c>
      <c r="AO8" s="4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  <c r="AW8" s="3">
        <f t="shared" si="8"/>
        <v>13.573113898305078</v>
      </c>
      <c r="AX8" s="3">
        <f t="shared" si="2"/>
        <v>13.718200813559363</v>
      </c>
      <c r="AY8" s="3">
        <f t="shared" si="2"/>
        <v>13.183414237288105</v>
      </c>
      <c r="AZ8" s="3">
        <f t="shared" si="9"/>
        <v>0.4234022189609854</v>
      </c>
      <c r="BA8" s="3">
        <f t="shared" si="10"/>
        <v>0.4388260761408399</v>
      </c>
      <c r="BB8" s="3">
        <f t="shared" si="10"/>
        <v>0.40562218275702744</v>
      </c>
      <c r="BC8" s="103">
        <f t="shared" si="11"/>
        <v>36.652635932203424</v>
      </c>
      <c r="BD8" s="103">
        <f t="shared" si="3"/>
        <v>36.54093850847454</v>
      </c>
      <c r="BE8" s="103">
        <f t="shared" si="3"/>
        <v>37.098171576271199</v>
      </c>
    </row>
    <row r="9" spans="1:64" x14ac:dyDescent="0.25">
      <c r="A9" s="138">
        <f>'DC-h2-sri-ipb2-27b'!B24</f>
        <v>31.140346000000001</v>
      </c>
      <c r="B9" s="138">
        <f>'DC-h2-sri-ipb2-27b'!G25</f>
        <v>1.816313302283084</v>
      </c>
      <c r="C9" s="138">
        <f>'DC-h2-sri-ipb2-27b'!G26</f>
        <v>1.8149010945304564</v>
      </c>
      <c r="D9" s="138">
        <f>'DC-h2-sri-ipb2-27b'!G27</f>
        <v>1.8322153885573376</v>
      </c>
      <c r="E9" s="136">
        <f>'DC-h2-sri-ipb2-27b'!M10*100</f>
        <v>350</v>
      </c>
      <c r="F9" s="138">
        <f>'DC-h2-sri-ipb2-27b'!O10</f>
        <v>0.53696652633833164</v>
      </c>
      <c r="G9" s="139">
        <f>'DC-h2-sri-ipb2-27b'!P10</f>
        <v>0</v>
      </c>
      <c r="K9" s="3">
        <f t="shared" si="4"/>
        <v>1.8962437056754413</v>
      </c>
      <c r="L9" s="3">
        <f t="shared" si="5"/>
        <v>2.2403581759017928</v>
      </c>
      <c r="M9" s="3">
        <f t="shared" si="6"/>
        <v>1.9536888778435437</v>
      </c>
      <c r="O9" s="54">
        <v>1</v>
      </c>
      <c r="P9" s="10"/>
      <c r="Q9" s="10">
        <f>($F$8*$O9*AC9+$G$8+$V9-X9)/(AC9*$O9)</f>
        <v>1.4579805199223161</v>
      </c>
      <c r="R9" s="10">
        <f t="shared" ref="R9:S9" si="13">($F$8*$O9*AD9+$G$8+$V9-Y9)/(AD9*$O9)</f>
        <v>1.4661307670502286</v>
      </c>
      <c r="S9" s="10">
        <f t="shared" si="13"/>
        <v>1.4710713025980207</v>
      </c>
      <c r="T9" s="10"/>
      <c r="U9" s="19">
        <v>325</v>
      </c>
      <c r="V9" s="4">
        <v>27.887455661016901</v>
      </c>
      <c r="W9" s="4"/>
      <c r="X9" s="4">
        <v>23.588468932203401</v>
      </c>
      <c r="Y9" s="4">
        <v>22.8660894067797</v>
      </c>
      <c r="Z9" s="4">
        <v>23.5363775423729</v>
      </c>
      <c r="AA9" s="23"/>
      <c r="AB9" s="23"/>
      <c r="AC9" s="4">
        <v>4.72252493220339</v>
      </c>
      <c r="AD9" s="4">
        <v>5.4477131186440699</v>
      </c>
      <c r="AE9" s="4">
        <v>4.7122609661016899</v>
      </c>
      <c r="AF9" s="23"/>
      <c r="AG9" s="3"/>
      <c r="AH9" s="4">
        <v>50.057052728813602</v>
      </c>
      <c r="AI9" s="4">
        <v>50.107405016949201</v>
      </c>
      <c r="AJ9" s="4">
        <v>50.127957627118597</v>
      </c>
      <c r="AK9" s="3"/>
      <c r="AL9" s="3"/>
      <c r="AM9" s="4">
        <v>1.5093876440678</v>
      </c>
      <c r="AN9" s="4">
        <v>2.2501638983050798</v>
      </c>
      <c r="AO9" s="4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  <c r="AW9" s="3">
        <f t="shared" si="8"/>
        <v>12.913639661017012</v>
      </c>
      <c r="AX9" s="3">
        <f t="shared" si="2"/>
        <v>13.37734240677965</v>
      </c>
      <c r="AY9" s="3">
        <f t="shared" si="2"/>
        <v>12.713740694915231</v>
      </c>
      <c r="AZ9" s="3">
        <f t="shared" si="9"/>
        <v>0.39831233515283632</v>
      </c>
      <c r="BA9" s="3">
        <f t="shared" si="10"/>
        <v>0.42763227903977064</v>
      </c>
      <c r="BB9" s="3">
        <f t="shared" si="10"/>
        <v>0.38877615479924471</v>
      </c>
      <c r="BC9" s="103">
        <f t="shared" si="11"/>
        <v>37.143413067796587</v>
      </c>
      <c r="BD9" s="103">
        <f t="shared" si="3"/>
        <v>36.730062610169554</v>
      </c>
      <c r="BE9" s="103">
        <f t="shared" si="3"/>
        <v>37.414216932203367</v>
      </c>
    </row>
    <row r="10" spans="1:64" x14ac:dyDescent="0.25">
      <c r="A10" s="34"/>
      <c r="B10" s="50"/>
      <c r="C10" s="3"/>
      <c r="D10" s="3"/>
      <c r="E10" s="136">
        <f>'DC-h2-sri-ipb2-27b'!M11*100</f>
        <v>375</v>
      </c>
      <c r="F10" s="138">
        <f>'DC-h2-sri-ipb2-27b'!O11</f>
        <v>0.54643412044061068</v>
      </c>
      <c r="G10" s="139">
        <f>'DC-h2-sri-ipb2-27b'!P11</f>
        <v>0</v>
      </c>
      <c r="K10" s="3">
        <f t="shared" si="4"/>
        <v>0.96523891585572352</v>
      </c>
      <c r="L10" s="3">
        <f t="shared" si="5"/>
        <v>0.91351011670413573</v>
      </c>
      <c r="M10" s="3">
        <f t="shared" si="6"/>
        <v>1.1375925907636935</v>
      </c>
      <c r="O10" s="54">
        <v>1</v>
      </c>
      <c r="P10" s="10"/>
      <c r="Q10" s="10">
        <f>($F$11*$O10*AC10+$G$11+$V10-X10)/(AC10*$O10)</f>
        <v>1.3264346119231938</v>
      </c>
      <c r="R10" s="10">
        <f t="shared" ref="R10:S10" si="14">($F$11*$O10*AD10+$G$11+$V10-Y10)/(AD10*$O10)</f>
        <v>1.2953912145940083</v>
      </c>
      <c r="S10" s="10">
        <f t="shared" si="14"/>
        <v>1.3686901637276998</v>
      </c>
      <c r="T10" s="10"/>
      <c r="U10" s="19">
        <v>400</v>
      </c>
      <c r="V10" s="4">
        <v>38.154970610169499</v>
      </c>
      <c r="W10" s="4"/>
      <c r="X10" s="125">
        <v>35.132454593220302</v>
      </c>
      <c r="Y10" s="125">
        <v>35.004028847457597</v>
      </c>
      <c r="Z10" s="125">
        <v>34.9586779322034</v>
      </c>
      <c r="AA10" s="23"/>
      <c r="AB10" s="23"/>
      <c r="AC10" s="4">
        <v>4.0602173728813602</v>
      </c>
      <c r="AD10" s="4">
        <v>4.4055993898305097</v>
      </c>
      <c r="AE10" s="4">
        <v>4.0629454406779697</v>
      </c>
      <c r="AF10" s="23"/>
      <c r="AG10" s="3"/>
      <c r="AH10" s="4">
        <v>49.8757401694915</v>
      </c>
      <c r="AI10" s="4">
        <v>49.934359915254198</v>
      </c>
      <c r="AJ10" s="4">
        <v>49.953620000000001</v>
      </c>
      <c r="AK10" s="3"/>
      <c r="AL10" s="3"/>
      <c r="AM10" s="4">
        <v>1.52606759322034</v>
      </c>
      <c r="AN10" s="4">
        <v>2.3494772542372901</v>
      </c>
      <c r="AO10" s="4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  <c r="AW10" s="3">
        <f t="shared" si="8"/>
        <v>12.7342208474576</v>
      </c>
      <c r="AX10" s="3">
        <f t="shared" si="2"/>
        <v>12.856940864406699</v>
      </c>
      <c r="AY10" s="3">
        <f t="shared" si="2"/>
        <v>12.623828305084803</v>
      </c>
      <c r="AZ10" s="3">
        <f t="shared" si="9"/>
        <v>0.38493711242171408</v>
      </c>
      <c r="BA10" s="3">
        <f t="shared" si="10"/>
        <v>0.39351774703100501</v>
      </c>
      <c r="BB10" s="3">
        <f t="shared" si="10"/>
        <v>0.37947174819665674</v>
      </c>
      <c r="BC10" s="103">
        <f t="shared" si="11"/>
        <v>37.141519322033901</v>
      </c>
      <c r="BD10" s="103">
        <f t="shared" si="3"/>
        <v>37.077419050847503</v>
      </c>
      <c r="BE10" s="103">
        <f t="shared" si="3"/>
        <v>37.329791694915201</v>
      </c>
    </row>
    <row r="11" spans="1:64" x14ac:dyDescent="0.25">
      <c r="A11" s="138">
        <f>'DC-h2-sri-ipb2-27b'!B29</f>
        <v>38.221895000000004</v>
      </c>
      <c r="B11" s="138">
        <f>'DC-h2-sri-ipb2-27b'!G30</f>
        <v>1.6923887824612565</v>
      </c>
      <c r="C11" s="138">
        <f>'DC-h2-sri-ipb2-27b'!G31</f>
        <v>1.7320036561669931</v>
      </c>
      <c r="D11" s="138">
        <f>'DC-h2-sri-ipb2-27b'!G32</f>
        <v>1.7526100061678116</v>
      </c>
      <c r="E11" s="136">
        <f>'DC-h2-sri-ipb2-27b'!M12*100</f>
        <v>400</v>
      </c>
      <c r="F11" s="138">
        <f>'DC-h2-sri-ipb2-27b'!O12</f>
        <v>0.55861664491690266</v>
      </c>
      <c r="G11" s="139">
        <f>'DC-h2-sri-ipb2-27b'!P12</f>
        <v>9.499183190019167E-2</v>
      </c>
      <c r="K11" s="7"/>
      <c r="L11" s="7"/>
      <c r="M11" s="7"/>
      <c r="N11" s="7"/>
      <c r="O11" s="14"/>
      <c r="P11" s="9"/>
      <c r="Q11" s="71"/>
      <c r="R11" s="71"/>
      <c r="S11" s="71"/>
      <c r="T11" s="36"/>
      <c r="U11" s="18" t="s">
        <v>83</v>
      </c>
      <c r="V11" s="3"/>
      <c r="W11" s="3"/>
      <c r="X11" s="3"/>
      <c r="Y11" s="3"/>
      <c r="Z11" s="3"/>
      <c r="AA11" s="3"/>
      <c r="AB11" s="71"/>
      <c r="AC11" s="71"/>
      <c r="AD11" s="71"/>
      <c r="AE11" s="71"/>
      <c r="AF11" s="71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</row>
    <row r="12" spans="1:64" x14ac:dyDescent="0.25">
      <c r="A12" s="138">
        <f>'DC-h2-sri-ipb2-27b'!B34</f>
        <v>46.020510999999999</v>
      </c>
      <c r="B12" s="138">
        <f>'DC-h2-sri-ipb2-27b'!G35</f>
        <v>1.6816553468183173</v>
      </c>
      <c r="C12" s="138">
        <f>'DC-h2-sri-ipb2-27b'!G36</f>
        <v>1.6981677585310941</v>
      </c>
      <c r="D12" s="138">
        <f>'DC-h2-sri-ipb2-27b'!G37</f>
        <v>1.7136264922103026</v>
      </c>
      <c r="E12" s="136">
        <f>'DC-h2-sri-ipb2-27b'!M13*100</f>
        <v>450</v>
      </c>
      <c r="F12" s="138">
        <f>'DC-h2-sri-ipb2-27b'!O13</f>
        <v>0.57693551723153269</v>
      </c>
      <c r="G12" s="139">
        <f>'DC-h2-sri-ipb2-27b'!P13</f>
        <v>0</v>
      </c>
      <c r="K12" s="7"/>
      <c r="L12" s="7"/>
      <c r="M12" s="7"/>
      <c r="N12" s="7"/>
      <c r="O12" s="14"/>
      <c r="P12" s="9"/>
      <c r="Q12" s="71"/>
      <c r="R12" s="71"/>
      <c r="S12" s="71"/>
      <c r="T12" s="9"/>
      <c r="U12" s="18" t="s">
        <v>84</v>
      </c>
      <c r="V12" s="2" t="s">
        <v>82</v>
      </c>
      <c r="W12" s="3"/>
      <c r="X12" s="3"/>
      <c r="Y12" s="3"/>
      <c r="Z12" s="3"/>
      <c r="AA12" s="3"/>
      <c r="AB12" s="71"/>
      <c r="AC12" s="71"/>
      <c r="AD12" s="71"/>
      <c r="AE12" s="71"/>
      <c r="AF12" s="71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</row>
    <row r="13" spans="1:64" x14ac:dyDescent="0.25">
      <c r="A13" s="138">
        <f>'DC-h2-sri-ipb2-27b'!B39</f>
        <v>54.551962000000003</v>
      </c>
      <c r="B13" s="138">
        <f>'DC-h2-sri-ipb2-27b'!G40</f>
        <v>1.6679055009223307</v>
      </c>
      <c r="C13" s="138">
        <f>'DC-h2-sri-ipb2-27b'!G41</f>
        <v>1.6943649457299172</v>
      </c>
      <c r="D13" s="138">
        <f>'DC-h2-sri-ipb2-27b'!G42</f>
        <v>1.7017711940262377</v>
      </c>
      <c r="E13" s="136">
        <f>'DC-h2-sri-ipb2-27b'!M14*100</f>
        <v>500</v>
      </c>
      <c r="F13" s="138">
        <f>'DC-h2-sri-ipb2-27b'!O14</f>
        <v>0.58076372300651835</v>
      </c>
      <c r="G13" s="139">
        <f>'DC-h2-sri-ipb2-27b'!P14</f>
        <v>0</v>
      </c>
      <c r="J13" s="71"/>
      <c r="K13" s="7"/>
      <c r="L13" s="7"/>
      <c r="M13" s="7"/>
      <c r="N13" s="7"/>
      <c r="O13" s="14"/>
      <c r="P13" s="9"/>
      <c r="Q13" s="71"/>
      <c r="R13" s="71"/>
      <c r="S13" s="71"/>
      <c r="T13" s="9"/>
      <c r="U13" s="18" t="s">
        <v>19</v>
      </c>
      <c r="V13" s="2" t="s">
        <v>74</v>
      </c>
      <c r="W13" s="71"/>
      <c r="X13" s="71"/>
      <c r="Y13" s="71"/>
      <c r="Z13" s="3"/>
      <c r="AA13" s="3"/>
      <c r="AB13" s="71"/>
      <c r="AC13" s="71"/>
      <c r="AD13" s="71"/>
      <c r="AE13" s="71"/>
      <c r="AF13" s="71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</row>
    <row r="14" spans="1:64" x14ac:dyDescent="0.25">
      <c r="B14" s="50"/>
      <c r="C14" s="3"/>
      <c r="D14" s="3"/>
      <c r="E14" s="136">
        <f>'DC-h2-sri-ipb2-27b'!M15*100</f>
        <v>550</v>
      </c>
      <c r="F14" s="138">
        <f>'DC-h2-sri-ipb2-27b'!O15</f>
        <v>0.59234652350947226</v>
      </c>
      <c r="G14" s="139">
        <f>'DC-h2-sri-ipb2-27b'!P15</f>
        <v>0</v>
      </c>
      <c r="J14" s="71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4">
        <v>1</v>
      </c>
      <c r="P14" s="10"/>
      <c r="Q14" s="10">
        <f>($F$5*$O14*AC14+$G$5+$V14-X14)/(AC14*$O14)</f>
        <v>1.2407363515270164</v>
      </c>
      <c r="R14" s="10">
        <f t="shared" ref="R14" si="15">($F$5*$O14*AD14+$G$5+$V14-Y14)/(AD14*$O14)</f>
        <v>1.2675500131384727</v>
      </c>
      <c r="S14" s="10">
        <f t="shared" ref="S14" si="16">($F$5*$O14*AE14+$G$5+$V14-Z14)/(AE14*$O14)</f>
        <v>1.2998191139267385</v>
      </c>
      <c r="U14" s="19">
        <v>250</v>
      </c>
      <c r="V14" s="125">
        <v>19.0193149661017</v>
      </c>
      <c r="W14" s="3"/>
      <c r="X14" s="4">
        <v>15.8858887627119</v>
      </c>
      <c r="Y14" s="4">
        <v>15.3013082033898</v>
      </c>
      <c r="Z14" s="4">
        <v>15.637043372881401</v>
      </c>
      <c r="AA14" s="3"/>
      <c r="AB14" s="3"/>
      <c r="AC14" s="4">
        <v>4.1896955932203399</v>
      </c>
      <c r="AD14" s="4">
        <v>4.7881037288135602</v>
      </c>
      <c r="AE14" s="4">
        <v>4.1912862372881303</v>
      </c>
      <c r="AF14" s="3"/>
      <c r="AG14" s="3"/>
      <c r="AH14" s="4">
        <v>49.765824966101697</v>
      </c>
      <c r="AI14" s="4">
        <v>49.524571508474601</v>
      </c>
      <c r="AJ14" s="4">
        <v>49.546808661017003</v>
      </c>
      <c r="AK14" s="3"/>
      <c r="AL14" s="3"/>
      <c r="AM14" s="4">
        <v>1.7075863728813601</v>
      </c>
      <c r="AN14" s="4">
        <v>2.1835795932203399</v>
      </c>
      <c r="AO14" s="4">
        <v>1.5727515762711901</v>
      </c>
      <c r="AP14" s="3"/>
      <c r="AQ14" s="3"/>
      <c r="AR14" s="4">
        <v>31.791353186440698</v>
      </c>
      <c r="AS14" s="4">
        <v>30.188550457627102</v>
      </c>
      <c r="AT14" s="4">
        <v>31.673475661017001</v>
      </c>
      <c r="AW14" s="3">
        <f>AH14-AC14-AM14-AR14</f>
        <v>12.077189813559297</v>
      </c>
      <c r="AX14" s="3">
        <f t="shared" ref="AX14:AX18" si="17">AI14-AD14-AN14-AS14</f>
        <v>12.364337728813602</v>
      </c>
      <c r="AY14" s="3">
        <f t="shared" ref="AY14:AY18" si="18">AJ14-AE14-AO14-AT14</f>
        <v>12.109295186440683</v>
      </c>
      <c r="AZ14" s="3">
        <f>AW14/(AR14+AM14)</f>
        <v>0.36052454114770521</v>
      </c>
      <c r="BA14" s="3">
        <f>AX14/(AS14+AN14)</f>
        <v>0.38194390388870714</v>
      </c>
      <c r="BB14" s="3">
        <f>AY14/(AT14+AO14)</f>
        <v>0.36423065691072404</v>
      </c>
      <c r="BC14" s="103">
        <f>AC14+AM14+AR14</f>
        <v>37.688635152542396</v>
      </c>
      <c r="BD14" s="103">
        <f t="shared" ref="BD14:BD18" si="19">AD14+AN14+AS14</f>
        <v>37.160233779660999</v>
      </c>
      <c r="BE14" s="103">
        <f t="shared" ref="BE14:BE18" si="20">AE14+AO14+AT14</f>
        <v>37.437513474576321</v>
      </c>
      <c r="BF14" s="1">
        <f>BC14/50/0.93</f>
        <v>0.81050828285037402</v>
      </c>
    </row>
    <row r="15" spans="1:64" s="71" customFormat="1" x14ac:dyDescent="0.25">
      <c r="A15" s="34"/>
      <c r="B15" s="34"/>
      <c r="C15" s="34"/>
      <c r="D15" s="34"/>
      <c r="E15" s="136">
        <f>'DC-h2-sri-ipb2-27b'!M16*100</f>
        <v>600</v>
      </c>
      <c r="F15" s="138">
        <f>'DC-h2-sri-ipb2-27b'!O16</f>
        <v>0.59522736603583137</v>
      </c>
      <c r="G15" s="139">
        <f>'DC-h2-sri-ipb2-27b'!P16</f>
        <v>0</v>
      </c>
      <c r="I15" s="7"/>
      <c r="J15" s="7"/>
      <c r="K15" s="3">
        <f t="shared" ref="K15:K18" si="21">$V15-X15-AC15+$F$5*AC15+$G$5</f>
        <v>1.6166458218024116</v>
      </c>
      <c r="L15" s="3">
        <f t="shared" ref="L15:L18" si="22">$V15-Y15-AD15+$F$5*AD15+$G$5</f>
        <v>1.8975343680990511</v>
      </c>
      <c r="M15" s="3">
        <f t="shared" ref="M15:M18" si="23">$V15-Z15-AE15+$F$5*AE15+$G$5</f>
        <v>1.6744719498553167</v>
      </c>
      <c r="N15" s="1"/>
      <c r="O15" s="54">
        <v>1</v>
      </c>
      <c r="P15" s="10"/>
      <c r="Q15" s="10">
        <f>($F$6*$O15*AC15+$G$6+$V15-X15)/(AC15*$O15)</f>
        <v>1.3799696180269652</v>
      </c>
      <c r="R15" s="10">
        <f t="shared" ref="R15" si="24">($F$6*$O15*AD15+$G$6+$V15-Y15)/(AD15*$O15)</f>
        <v>1.3892037558269126</v>
      </c>
      <c r="S15" s="10">
        <f t="shared" ref="S15" si="25">($F$6*$O15*AE15+$G$6+$V15-Z15)/(AE15*$O15)</f>
        <v>1.3927651361266331</v>
      </c>
      <c r="T15" s="8"/>
      <c r="U15" s="19">
        <v>275</v>
      </c>
      <c r="V15" s="4">
        <v>21.894739203389801</v>
      </c>
      <c r="W15" s="3"/>
      <c r="X15" s="4">
        <v>18.016825745762699</v>
      </c>
      <c r="Y15" s="4">
        <v>17.400095627118599</v>
      </c>
      <c r="Z15" s="4">
        <v>17.9577933559322</v>
      </c>
      <c r="AA15" s="3"/>
      <c r="AB15" s="3"/>
      <c r="AC15" s="4">
        <v>4.4512963898305102</v>
      </c>
      <c r="AD15" s="4">
        <v>5.0951526949152504</v>
      </c>
      <c r="AE15" s="4">
        <v>4.4536089661016902</v>
      </c>
      <c r="AF15" s="3"/>
      <c r="AG15" s="3"/>
      <c r="AH15" s="4">
        <v>50.314390932203402</v>
      </c>
      <c r="AI15" s="4">
        <v>50.351542474576299</v>
      </c>
      <c r="AJ15" s="4">
        <v>50.371367491525397</v>
      </c>
      <c r="AK15" s="3"/>
      <c r="AL15" s="3"/>
      <c r="AM15" s="4">
        <v>1.32231233898305</v>
      </c>
      <c r="AN15" s="4">
        <v>2.0519396949152502</v>
      </c>
      <c r="AO15" s="4">
        <v>1.3495886271186399</v>
      </c>
      <c r="AP15" s="3"/>
      <c r="AQ15" s="3"/>
      <c r="AR15" s="4">
        <v>31.375543186440702</v>
      </c>
      <c r="AS15" s="4">
        <v>29.681224542372899</v>
      </c>
      <c r="AT15" s="4">
        <v>31.275937474576299</v>
      </c>
      <c r="AU15" s="1"/>
      <c r="AV15" s="1"/>
      <c r="AW15" s="3">
        <f t="shared" ref="AW15:AW18" si="26">AH15-AC15-AM15-AR15</f>
        <v>13.165239016949137</v>
      </c>
      <c r="AX15" s="3">
        <f t="shared" si="17"/>
        <v>13.523225542372902</v>
      </c>
      <c r="AY15" s="3">
        <f t="shared" si="18"/>
        <v>13.292232423728766</v>
      </c>
      <c r="AZ15" s="3">
        <f t="shared" ref="AZ15:AZ18" si="27">AW15/(AR15+AM15)</f>
        <v>0.40263310255049267</v>
      </c>
      <c r="BA15" s="3">
        <f t="shared" ref="BA15:BA18" si="28">AX15/(AS15+AN15)</f>
        <v>0.42615433624114912</v>
      </c>
      <c r="BB15" s="3">
        <f t="shared" ref="BB15:BB18" si="29">AY15/(AT15+AO15)</f>
        <v>0.4074181787075678</v>
      </c>
      <c r="BC15" s="103">
        <f t="shared" ref="BC15:BC18" si="30">AC15+AM15+AR15</f>
        <v>37.149151915254265</v>
      </c>
      <c r="BD15" s="103">
        <f t="shared" si="19"/>
        <v>36.8283169322034</v>
      </c>
      <c r="BE15" s="103">
        <f t="shared" si="20"/>
        <v>37.079135067796628</v>
      </c>
      <c r="BF15" s="1"/>
      <c r="BG15" s="1"/>
      <c r="BH15" s="1"/>
      <c r="BI15" s="1"/>
      <c r="BJ15" s="1"/>
      <c r="BK15" s="1"/>
      <c r="BL15" s="1"/>
    </row>
    <row r="16" spans="1:64" s="71" customFormat="1" ht="15" customHeight="1" x14ac:dyDescent="0.25">
      <c r="A16" s="76"/>
      <c r="B16" s="50"/>
      <c r="C16" s="3"/>
      <c r="D16" s="3"/>
      <c r="E16" s="8"/>
      <c r="F16" s="34"/>
      <c r="G16" s="35"/>
      <c r="I16" s="7"/>
      <c r="J16" s="7"/>
      <c r="K16" s="3">
        <f t="shared" si="21"/>
        <v>1.7619888359075309</v>
      </c>
      <c r="L16" s="3">
        <f t="shared" si="22"/>
        <v>2.1619591538927194</v>
      </c>
      <c r="M16" s="3">
        <f t="shared" si="23"/>
        <v>1.8305272552474912</v>
      </c>
      <c r="N16" s="1"/>
      <c r="O16" s="54">
        <v>1</v>
      </c>
      <c r="P16" s="10"/>
      <c r="Q16" s="10">
        <f>($F$7*$O16*AC16+$G$7+$V16-X16)/(AC16*$O16)</f>
        <v>1.4196715187504418</v>
      </c>
      <c r="R16" s="10">
        <f t="shared" ref="R16" si="31">($F$7*$O16*AD16+$G$7+$V16-Y16)/(AD16*$O16)</f>
        <v>1.4430343737355691</v>
      </c>
      <c r="S16" s="10">
        <f t="shared" ref="S16" si="32">($F$7*$O16*AE16+$G$7+$V16-Z16)/(AE16*$O16)</f>
        <v>1.4336178216777389</v>
      </c>
      <c r="T16" s="8"/>
      <c r="U16" s="19">
        <v>300</v>
      </c>
      <c r="V16" s="4">
        <v>24.784996983050899</v>
      </c>
      <c r="W16" s="3"/>
      <c r="X16" s="4">
        <v>20.649974118644099</v>
      </c>
      <c r="Y16" s="4">
        <v>19.882448847457599</v>
      </c>
      <c r="Z16" s="4">
        <v>20.5769487966102</v>
      </c>
      <c r="AA16" s="3"/>
      <c r="AB16" s="3"/>
      <c r="AC16" s="4">
        <v>4.6655685423728803</v>
      </c>
      <c r="AD16" s="4">
        <v>5.3702239322033902</v>
      </c>
      <c r="AE16" s="4">
        <v>4.67417057627119</v>
      </c>
      <c r="AF16" s="3"/>
      <c r="AG16" s="3"/>
      <c r="AH16" s="4">
        <v>50.177084881355903</v>
      </c>
      <c r="AI16" s="4">
        <v>50.2239170847458</v>
      </c>
      <c r="AJ16" s="4">
        <v>50.245211915254202</v>
      </c>
      <c r="AK16" s="3"/>
      <c r="AL16" s="3"/>
      <c r="AM16" s="4">
        <v>1.2161563050847499</v>
      </c>
      <c r="AN16" s="4">
        <v>2.1310522542372898</v>
      </c>
      <c r="AO16" s="4">
        <v>1.09098886440678</v>
      </c>
      <c r="AP16" s="3"/>
      <c r="AQ16" s="3"/>
      <c r="AR16" s="4">
        <v>30.8001514745763</v>
      </c>
      <c r="AS16" s="4">
        <v>29.046831440678002</v>
      </c>
      <c r="AT16" s="4">
        <v>30.944100474576299</v>
      </c>
      <c r="AU16" s="1"/>
      <c r="AV16" s="1"/>
      <c r="AW16" s="3">
        <f t="shared" si="26"/>
        <v>13.49520855932197</v>
      </c>
      <c r="AX16" s="3">
        <f t="shared" si="17"/>
        <v>13.675809457627121</v>
      </c>
      <c r="AY16" s="3">
        <f t="shared" si="18"/>
        <v>13.535951999999934</v>
      </c>
      <c r="AZ16" s="3">
        <f t="shared" si="27"/>
        <v>0.42151045811394439</v>
      </c>
      <c r="BA16" s="3">
        <f t="shared" si="28"/>
        <v>0.43863815746600748</v>
      </c>
      <c r="BB16" s="3">
        <f t="shared" si="29"/>
        <v>0.42253517250311562</v>
      </c>
      <c r="BC16" s="103">
        <f t="shared" si="30"/>
        <v>36.681876322033929</v>
      </c>
      <c r="BD16" s="103">
        <f t="shared" si="19"/>
        <v>36.548107627118682</v>
      </c>
      <c r="BE16" s="103">
        <f t="shared" si="20"/>
        <v>36.709259915254272</v>
      </c>
      <c r="BF16" s="1"/>
      <c r="BG16" s="1"/>
      <c r="BH16" s="1"/>
      <c r="BI16" s="1"/>
      <c r="BJ16" s="1"/>
      <c r="BK16" s="1"/>
      <c r="BL16" s="1"/>
    </row>
    <row r="17" spans="1:64" s="71" customFormat="1" x14ac:dyDescent="0.25">
      <c r="A17" s="76"/>
      <c r="E17" s="8"/>
      <c r="F17" s="34"/>
      <c r="G17" s="35"/>
      <c r="I17" s="7"/>
      <c r="J17" s="7"/>
      <c r="K17" s="3">
        <f t="shared" si="21"/>
        <v>1.9106183382131121</v>
      </c>
      <c r="L17" s="3">
        <f t="shared" si="22"/>
        <v>2.3668605723425302</v>
      </c>
      <c r="M17" s="3">
        <f t="shared" si="23"/>
        <v>1.9952370343048162</v>
      </c>
      <c r="N17" s="7"/>
      <c r="O17" s="54">
        <v>1</v>
      </c>
      <c r="P17" s="10"/>
      <c r="Q17" s="10">
        <f>($F$8*$O17*AC17+$G$8+$V17-X17)/(AC17*$O17)</f>
        <v>1.4566813838529045</v>
      </c>
      <c r="R17" s="10">
        <f t="shared" ref="R17" si="33">($F$8*$O17*AD17+$G$8+$V17-Y17)/(AD17*$O17)</f>
        <v>1.4831625776576591</v>
      </c>
      <c r="S17" s="10">
        <f t="shared" ref="S17" si="34">($F$8*$O17*AE17+$G$8+$V17-Z17)/(AE17*$O17)</f>
        <v>1.4744481095084006</v>
      </c>
      <c r="T17" s="9"/>
      <c r="U17" s="19">
        <v>325</v>
      </c>
      <c r="V17" s="4">
        <v>27.899126898305099</v>
      </c>
      <c r="W17" s="3"/>
      <c r="X17" s="4">
        <v>23.559798745762699</v>
      </c>
      <c r="Y17" s="4">
        <v>22.7111472542373</v>
      </c>
      <c r="Z17" s="4">
        <v>23.4753858644068</v>
      </c>
      <c r="AA17" s="3"/>
      <c r="AB17" s="7"/>
      <c r="AC17" s="4">
        <v>4.77230698305085</v>
      </c>
      <c r="AD17" s="4">
        <v>5.5246116271186398</v>
      </c>
      <c r="AE17" s="4">
        <v>4.7719124067796601</v>
      </c>
      <c r="AF17" s="7"/>
      <c r="AG17" s="3"/>
      <c r="AH17" s="4">
        <v>50.002893999999998</v>
      </c>
      <c r="AI17" s="4">
        <v>50.044345322033898</v>
      </c>
      <c r="AJ17" s="4">
        <v>50.069921915254199</v>
      </c>
      <c r="AK17" s="3"/>
      <c r="AL17" s="3"/>
      <c r="AM17" s="4">
        <v>1.43127254237288</v>
      </c>
      <c r="AN17" s="4">
        <v>2.3288359322033898</v>
      </c>
      <c r="AO17" s="4">
        <v>1.4142213050847501</v>
      </c>
      <c r="AP17" s="3"/>
      <c r="AQ17" s="3"/>
      <c r="AR17" s="4">
        <v>30.765899016949099</v>
      </c>
      <c r="AS17" s="4">
        <v>28.948359</v>
      </c>
      <c r="AT17" s="4">
        <v>30.863497711864401</v>
      </c>
      <c r="AU17" s="3"/>
      <c r="AW17" s="3">
        <f t="shared" si="26"/>
        <v>13.033415457627164</v>
      </c>
      <c r="AX17" s="3">
        <f t="shared" si="17"/>
        <v>13.24253876271187</v>
      </c>
      <c r="AY17" s="3">
        <f t="shared" si="18"/>
        <v>13.020290491525383</v>
      </c>
      <c r="AZ17" s="3">
        <f t="shared" si="27"/>
        <v>0.40480001274688449</v>
      </c>
      <c r="BA17" s="3">
        <f t="shared" si="28"/>
        <v>0.42339278798551039</v>
      </c>
      <c r="BB17" s="3">
        <f t="shared" si="29"/>
        <v>0.4033832280616973</v>
      </c>
      <c r="BC17" s="103">
        <f t="shared" si="30"/>
        <v>36.969478542372826</v>
      </c>
      <c r="BD17" s="103">
        <f t="shared" si="19"/>
        <v>36.801806559322031</v>
      </c>
      <c r="BE17" s="103">
        <f t="shared" si="20"/>
        <v>37.049631423728812</v>
      </c>
    </row>
    <row r="18" spans="1:64" s="71" customFormat="1" ht="15" customHeight="1" x14ac:dyDescent="0.25">
      <c r="A18" s="76"/>
      <c r="B18" s="155" t="s">
        <v>12</v>
      </c>
      <c r="C18" s="155"/>
      <c r="D18" s="155"/>
      <c r="E18" s="155"/>
      <c r="F18" s="155"/>
      <c r="G18" s="156"/>
      <c r="I18" s="7"/>
      <c r="J18" s="7"/>
      <c r="K18" s="3">
        <f t="shared" si="21"/>
        <v>0.92922248196479162</v>
      </c>
      <c r="L18" s="3">
        <f t="shared" si="22"/>
        <v>1.0498221004699939</v>
      </c>
      <c r="M18" s="3">
        <f t="shared" si="23"/>
        <v>1.1184360771975157</v>
      </c>
      <c r="N18" s="7"/>
      <c r="O18" s="54">
        <v>1</v>
      </c>
      <c r="P18" s="10"/>
      <c r="Q18" s="10">
        <f>($F$11*$O18*AC18+$G$11+$V18-X18)/(AC18*$O18)</f>
        <v>1.3153189359221356</v>
      </c>
      <c r="R18" s="10">
        <f t="shared" ref="R18" si="35">($F$11*$O18*AD18+$G$11+$V18-Y18)/(AD18*$O18)</f>
        <v>1.3216780276667015</v>
      </c>
      <c r="S18" s="10">
        <f t="shared" ref="S18" si="36">($F$11*$O18*AE18+$G$11+$V18-Z18)/(AE18*$O18)</f>
        <v>1.3611823299173451</v>
      </c>
      <c r="T18" s="9"/>
      <c r="U18" s="19">
        <v>400</v>
      </c>
      <c r="V18" s="3">
        <v>38.1627072033898</v>
      </c>
      <c r="W18" s="3"/>
      <c r="X18" s="125">
        <v>35.155982423728801</v>
      </c>
      <c r="Y18" s="125">
        <v>34.831161135593199</v>
      </c>
      <c r="Z18" s="125">
        <v>34.964503999999998</v>
      </c>
      <c r="AA18" s="3"/>
      <c r="AB18" s="7"/>
      <c r="AC18" s="4">
        <v>4.09899196610169</v>
      </c>
      <c r="AD18" s="4">
        <v>4.4905141016949202</v>
      </c>
      <c r="AE18" s="4">
        <v>4.1033339661017001</v>
      </c>
      <c r="AF18" s="7"/>
      <c r="AG18" s="3"/>
      <c r="AH18" s="4">
        <v>49.802685152542402</v>
      </c>
      <c r="AI18" s="4">
        <v>49.872729627118702</v>
      </c>
      <c r="AJ18" s="4">
        <v>49.886746254237302</v>
      </c>
      <c r="AK18" s="3"/>
      <c r="AL18" s="3"/>
      <c r="AM18" s="4">
        <v>1.3413003050847501</v>
      </c>
      <c r="AN18" s="4">
        <v>2.3660325932203401</v>
      </c>
      <c r="AO18" s="4">
        <v>1.68850330508475</v>
      </c>
      <c r="AP18" s="3"/>
      <c r="AQ18" s="3"/>
      <c r="AR18" s="4">
        <v>31.679527355932201</v>
      </c>
      <c r="AS18" s="4">
        <v>30.586697864406801</v>
      </c>
      <c r="AT18" s="4">
        <v>31.6821223050847</v>
      </c>
      <c r="AU18" s="3"/>
      <c r="AW18" s="3">
        <f t="shared" si="26"/>
        <v>12.682865525423757</v>
      </c>
      <c r="AX18" s="3">
        <f t="shared" si="17"/>
        <v>12.429485067796641</v>
      </c>
      <c r="AY18" s="3">
        <f t="shared" si="18"/>
        <v>12.41278667796615</v>
      </c>
      <c r="AZ18" s="3">
        <f t="shared" si="27"/>
        <v>0.38408684529723747</v>
      </c>
      <c r="BA18" s="3">
        <f t="shared" si="28"/>
        <v>0.37719135547141736</v>
      </c>
      <c r="BB18" s="3">
        <f t="shared" si="29"/>
        <v>0.37196745493987521</v>
      </c>
      <c r="BC18" s="103">
        <f t="shared" si="30"/>
        <v>37.119819627118645</v>
      </c>
      <c r="BD18" s="103">
        <f t="shared" si="19"/>
        <v>37.443244559322061</v>
      </c>
      <c r="BE18" s="103">
        <f t="shared" si="20"/>
        <v>37.473959576271149</v>
      </c>
    </row>
    <row r="19" spans="1:64" s="71" customFormat="1" ht="15" customHeight="1" x14ac:dyDescent="0.25">
      <c r="A19" s="76"/>
      <c r="B19" s="155"/>
      <c r="C19" s="155"/>
      <c r="D19" s="155"/>
      <c r="E19" s="155"/>
      <c r="F19" s="155"/>
      <c r="G19" s="156"/>
      <c r="I19" s="7"/>
      <c r="J19" s="7"/>
      <c r="K19" s="7"/>
      <c r="L19" s="7"/>
      <c r="M19" s="7"/>
      <c r="N19" s="7"/>
      <c r="O19" s="14"/>
      <c r="P19" s="9"/>
      <c r="T19" s="9"/>
      <c r="U19" s="19"/>
      <c r="V19" s="43"/>
      <c r="W19" s="3"/>
      <c r="X19" s="43" t="s">
        <v>35</v>
      </c>
      <c r="Y19" s="43"/>
      <c r="Z19" s="43"/>
      <c r="AA19" s="3"/>
      <c r="AB19" s="131"/>
      <c r="AC19" s="49" t="s">
        <v>33</v>
      </c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64" s="71" customFormat="1" ht="15" customHeight="1" x14ac:dyDescent="0.25">
      <c r="A20" s="76"/>
      <c r="B20" s="155"/>
      <c r="C20" s="155"/>
      <c r="D20" s="155"/>
      <c r="E20" s="155"/>
      <c r="F20" s="155"/>
      <c r="G20" s="156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23">
        <f>$V14-X14</f>
        <v>3.1334262033897993</v>
      </c>
      <c r="Y20" s="23">
        <f t="shared" ref="Y20:Z20" si="37">$V14-Y14</f>
        <v>3.7180067627118998</v>
      </c>
      <c r="Z20" s="23">
        <f t="shared" si="37"/>
        <v>3.3822715932202989</v>
      </c>
      <c r="AA20" s="3"/>
      <c r="AB20" s="131"/>
      <c r="AC20" s="71">
        <f>AC6/($V6-X6)</f>
        <v>1.2674819161975848</v>
      </c>
      <c r="AD20" s="149">
        <f t="shared" ref="AD20:AE24" si="38">AD6/($V6-Y6)</f>
        <v>1.2652843062160126</v>
      </c>
      <c r="AE20" s="149">
        <f t="shared" si="38"/>
        <v>1.2136841604192681</v>
      </c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BB20" s="1" t="s">
        <v>79</v>
      </c>
      <c r="BC20" s="3">
        <f>AVERAGE(BC14:BE18)</f>
        <v>37.076011364971755</v>
      </c>
    </row>
    <row r="21" spans="1:64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K21" s="7"/>
      <c r="L21" s="7"/>
      <c r="M21" s="7"/>
      <c r="N21" s="7"/>
      <c r="O21" s="14"/>
      <c r="P21" s="9"/>
      <c r="Q21" s="71"/>
      <c r="R21" s="71"/>
      <c r="S21" s="71"/>
      <c r="T21" s="9"/>
      <c r="U21" s="19"/>
      <c r="V21" s="3"/>
      <c r="W21" s="3"/>
      <c r="X21" s="23">
        <f t="shared" ref="X21:Z24" si="39">$V15-X15</f>
        <v>3.8779134576271019</v>
      </c>
      <c r="Y21" s="23">
        <f t="shared" si="39"/>
        <v>4.4946435762712014</v>
      </c>
      <c r="Z21" s="23">
        <f t="shared" si="39"/>
        <v>3.9369458474576007</v>
      </c>
      <c r="AA21" s="3"/>
      <c r="AB21" s="131"/>
      <c r="AC21" s="149">
        <f t="shared" ref="AC21:AC24" si="40">AC7/($V7-X7)</f>
        <v>1.1579587128737308</v>
      </c>
      <c r="AD21" s="149">
        <f t="shared" si="38"/>
        <v>1.1672508878335022</v>
      </c>
      <c r="AE21" s="149">
        <f t="shared" si="38"/>
        <v>1.1524480082693289</v>
      </c>
      <c r="AF21" s="71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71"/>
      <c r="AW21" s="71"/>
      <c r="AX21" s="71"/>
      <c r="AY21" s="71"/>
      <c r="AZ21" s="71"/>
      <c r="BA21" s="71"/>
      <c r="BB21" s="1" t="s">
        <v>80</v>
      </c>
      <c r="BC21" s="1">
        <f>STDEV(BC14:BE18)</f>
        <v>0.33065993755733492</v>
      </c>
      <c r="BD21" s="71"/>
      <c r="BE21" s="71"/>
      <c r="BF21" s="71"/>
      <c r="BG21" s="71"/>
      <c r="BH21" s="71"/>
      <c r="BI21" s="71"/>
      <c r="BJ21" s="71"/>
      <c r="BK21" s="71"/>
      <c r="BL21" s="71"/>
    </row>
    <row r="22" spans="1:64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K22" s="7"/>
      <c r="L22" s="7"/>
      <c r="M22" s="7"/>
      <c r="N22" s="7"/>
      <c r="O22" s="14"/>
      <c r="P22" s="9"/>
      <c r="Q22" s="71"/>
      <c r="R22" s="71"/>
      <c r="S22" s="71"/>
      <c r="T22" s="9"/>
      <c r="U22" s="19"/>
      <c r="V22" s="3"/>
      <c r="W22" s="3"/>
      <c r="X22" s="23">
        <f t="shared" si="39"/>
        <v>4.1350228644067997</v>
      </c>
      <c r="Y22" s="23">
        <f t="shared" si="39"/>
        <v>4.9025481355932996</v>
      </c>
      <c r="Z22" s="23">
        <f t="shared" si="39"/>
        <v>4.2080481864406991</v>
      </c>
      <c r="AA22" s="3"/>
      <c r="AB22" s="131"/>
      <c r="AC22" s="149">
        <f t="shared" si="40"/>
        <v>1.1310435144285604</v>
      </c>
      <c r="AD22" s="149">
        <f t="shared" si="38"/>
        <v>1.1147158495953995</v>
      </c>
      <c r="AE22" s="149">
        <f t="shared" si="38"/>
        <v>1.1140159852303595</v>
      </c>
      <c r="AF22" s="71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71"/>
      <c r="AW22" s="71"/>
      <c r="AX22" s="71"/>
      <c r="AY22" s="71"/>
      <c r="AZ22" s="71"/>
      <c r="BA22" s="71"/>
      <c r="BB22" s="1" t="s">
        <v>78</v>
      </c>
      <c r="BC22" s="1">
        <f>BC21/BC20</f>
        <v>8.9184333854674565E-3</v>
      </c>
      <c r="BD22" s="71"/>
      <c r="BE22" s="71"/>
      <c r="BF22" s="71"/>
      <c r="BG22" s="71"/>
      <c r="BH22" s="71"/>
      <c r="BI22" s="71"/>
      <c r="BJ22" s="71"/>
      <c r="BK22" s="71"/>
      <c r="BL22" s="71"/>
    </row>
    <row r="23" spans="1:64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18"/>
      <c r="V23" s="43"/>
      <c r="W23" s="23"/>
      <c r="X23" s="23">
        <f t="shared" si="39"/>
        <v>4.3393281525424001</v>
      </c>
      <c r="Y23" s="23">
        <f t="shared" si="39"/>
        <v>5.1879796440677985</v>
      </c>
      <c r="Z23" s="23">
        <f t="shared" si="39"/>
        <v>4.423741033898299</v>
      </c>
      <c r="AA23" s="23"/>
      <c r="AC23" s="149">
        <f t="shared" si="40"/>
        <v>1.098520472406014</v>
      </c>
      <c r="AD23" s="149">
        <f t="shared" si="38"/>
        <v>1.0849065459121017</v>
      </c>
      <c r="AE23" s="149">
        <f t="shared" si="38"/>
        <v>1.0830099661759809</v>
      </c>
    </row>
    <row r="24" spans="1:64" s="71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4"/>
      <c r="V24" s="43"/>
      <c r="W24" s="23"/>
      <c r="X24" s="23">
        <f t="shared" si="39"/>
        <v>3.006724779660999</v>
      </c>
      <c r="Y24" s="23">
        <f t="shared" si="39"/>
        <v>3.3315460677966016</v>
      </c>
      <c r="Z24" s="23">
        <f t="shared" si="39"/>
        <v>3.1982032033898022</v>
      </c>
      <c r="AA24" s="23"/>
      <c r="AB24" s="1"/>
      <c r="AC24" s="149">
        <f t="shared" si="40"/>
        <v>1.343323691293314</v>
      </c>
      <c r="AD24" s="149">
        <f t="shared" si="38"/>
        <v>1.3981849623392497</v>
      </c>
      <c r="AE24" s="149">
        <f t="shared" si="38"/>
        <v>1.2711431179898547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s="71" customFormat="1" x14ac:dyDescent="0.25">
      <c r="A25" s="76"/>
      <c r="B25" s="49" t="s">
        <v>8</v>
      </c>
      <c r="E25" s="37">
        <v>6.98</v>
      </c>
      <c r="F25" s="37">
        <v>7.41</v>
      </c>
      <c r="G25" s="38">
        <v>7.64</v>
      </c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7"/>
      <c r="V25" s="2"/>
      <c r="W25" s="23"/>
      <c r="X25" s="23"/>
      <c r="Y25" s="43"/>
      <c r="Z25" s="43"/>
      <c r="AA25" s="23"/>
      <c r="AB25" s="1"/>
      <c r="AC25" s="149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s="71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21"/>
      <c r="V26" s="23"/>
      <c r="W26" s="23"/>
      <c r="X26" s="23"/>
      <c r="Y26" s="23"/>
      <c r="Z26" s="2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23"/>
      <c r="AQ26" s="23"/>
      <c r="AR26" s="3"/>
      <c r="AS26" s="3"/>
      <c r="AT26" s="3"/>
      <c r="AU26" s="43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s="71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21"/>
      <c r="V27" s="23"/>
      <c r="W27" s="23"/>
      <c r="X27" s="23"/>
      <c r="Y27" s="23"/>
      <c r="Z27" s="2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23"/>
      <c r="AQ27" s="23"/>
      <c r="AR27" s="3"/>
      <c r="AS27" s="3"/>
      <c r="AT27" s="3"/>
      <c r="AU27" s="43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s="71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8"/>
      <c r="Q28" s="10"/>
      <c r="R28" s="10"/>
      <c r="S28" s="10"/>
      <c r="T28" s="8"/>
      <c r="U28" s="21"/>
      <c r="V28" s="1"/>
      <c r="W28" s="23"/>
      <c r="X28" s="23"/>
      <c r="Y28" s="23"/>
      <c r="Z28" s="2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23"/>
      <c r="AQ28" s="23"/>
      <c r="AR28" s="3"/>
      <c r="AS28" s="3"/>
      <c r="AT28" s="3"/>
      <c r="AU28" s="43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s="71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21"/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23"/>
      <c r="AQ29" s="23"/>
      <c r="AR29" s="3"/>
      <c r="AS29" s="3"/>
      <c r="AT29" s="3"/>
      <c r="AU29" s="43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D30" s="71"/>
      <c r="E30" s="9"/>
      <c r="F30" s="9"/>
      <c r="G30" s="36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23"/>
      <c r="X30" s="23"/>
      <c r="Y30" s="23"/>
      <c r="Z30" s="23"/>
      <c r="AA30" s="3"/>
      <c r="AB30" s="3"/>
      <c r="AC30" s="23"/>
      <c r="AD30" s="23"/>
      <c r="AE30" s="23"/>
      <c r="AF30" s="3"/>
      <c r="AG30" s="3"/>
      <c r="AH30" s="23"/>
      <c r="AI30" s="23"/>
      <c r="AJ30" s="23"/>
      <c r="AK30" s="3"/>
      <c r="AL30" s="3"/>
      <c r="AM30" s="23"/>
      <c r="AN30" s="23"/>
      <c r="AO30" s="23"/>
      <c r="AP30" s="23"/>
      <c r="AQ30" s="23"/>
      <c r="AR30" s="23"/>
      <c r="AS30" s="23"/>
      <c r="AT30" s="23"/>
      <c r="AU30" s="43"/>
    </row>
    <row r="31" spans="1:64" x14ac:dyDescent="0.25">
      <c r="D31" s="71"/>
      <c r="E31" s="9"/>
      <c r="F31" s="9"/>
      <c r="G31" s="36"/>
      <c r="K31" s="7"/>
      <c r="L31" s="7"/>
      <c r="M31" s="7"/>
      <c r="N31" s="7"/>
      <c r="O31" s="16"/>
    </row>
    <row r="32" spans="1:64" x14ac:dyDescent="0.25">
      <c r="D32" s="71"/>
      <c r="E32" s="9"/>
      <c r="F32" s="9"/>
      <c r="G32" s="36"/>
      <c r="K32" s="22"/>
      <c r="L32" s="22"/>
      <c r="M32" s="22"/>
      <c r="V32" s="3"/>
      <c r="X32" s="3"/>
      <c r="Y32" s="3"/>
      <c r="Z32" s="3"/>
      <c r="AM32" s="3"/>
      <c r="AN32" s="3"/>
      <c r="AO32" s="3"/>
      <c r="AR32" s="3"/>
      <c r="AS32" s="3"/>
      <c r="AT32" s="3"/>
    </row>
    <row r="33" spans="8:46" x14ac:dyDescent="0.25">
      <c r="H33" s="71"/>
      <c r="I33" s="7"/>
      <c r="J33" s="7"/>
      <c r="K33" s="22"/>
      <c r="L33" s="22"/>
      <c r="M33" s="22"/>
      <c r="V33" s="3"/>
      <c r="X33" s="3"/>
      <c r="Y33" s="3"/>
      <c r="Z33" s="3"/>
      <c r="AM33" s="3"/>
      <c r="AN33" s="3"/>
      <c r="AO33" s="3"/>
      <c r="AR33" s="3"/>
      <c r="AS33" s="3"/>
      <c r="AT33" s="3"/>
    </row>
    <row r="34" spans="8:46" x14ac:dyDescent="0.25">
      <c r="H34" s="71"/>
      <c r="I34" s="7"/>
      <c r="J34" s="7"/>
      <c r="V34" s="3"/>
    </row>
    <row r="35" spans="8:46" x14ac:dyDescent="0.25">
      <c r="H35" s="71"/>
      <c r="I35" s="7"/>
      <c r="J35" s="7"/>
      <c r="V35" s="3"/>
    </row>
    <row r="36" spans="8:46" x14ac:dyDescent="0.25">
      <c r="H36" s="71"/>
      <c r="I36" s="7"/>
      <c r="J36" s="7"/>
    </row>
    <row r="37" spans="8:46" x14ac:dyDescent="0.25">
      <c r="H37" s="71"/>
      <c r="I37" s="7"/>
      <c r="J37" s="7"/>
    </row>
    <row r="38" spans="8:46" x14ac:dyDescent="0.25">
      <c r="H38" s="71"/>
      <c r="I38" s="7"/>
      <c r="J38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N29 J37:J38 K30:N31">
    <cfRule type="cellIs" dxfId="6" priority="7" operator="greaterThan">
      <formula>0</formula>
    </cfRule>
  </conditionalFormatting>
  <conditionalFormatting sqref="Q26:S29">
    <cfRule type="cellIs" dxfId="5" priority="6" operator="greaterThan">
      <formula>1.3</formula>
    </cfRule>
  </conditionalFormatting>
  <conditionalFormatting sqref="J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K29:M29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P26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C20" sqref="C20:C22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6" t="str">
        <f ca="1">MID(CELL("filename",A1),FIND("]",CELL("filename",A1))+1,255)</f>
        <v>DC-he-ipb1-29b</v>
      </c>
      <c r="B1" s="147" t="s">
        <v>91</v>
      </c>
      <c r="C1" s="25" t="s">
        <v>85</v>
      </c>
      <c r="O1" s="147"/>
    </row>
    <row r="2" spans="1:19" x14ac:dyDescent="0.25">
      <c r="A2" s="56"/>
      <c r="B2" s="147" t="s">
        <v>86</v>
      </c>
      <c r="C2" s="25" t="s">
        <v>94</v>
      </c>
      <c r="O2" s="147"/>
      <c r="P2" s="25"/>
    </row>
    <row r="3" spans="1:19" ht="44.25" customHeight="1" x14ac:dyDescent="0.25">
      <c r="A3" s="92" t="s">
        <v>1</v>
      </c>
      <c r="B3" s="93" t="s">
        <v>20</v>
      </c>
      <c r="C3" s="94" t="s">
        <v>34</v>
      </c>
      <c r="D3" s="93" t="s">
        <v>35</v>
      </c>
      <c r="E3" s="93" t="s">
        <v>23</v>
      </c>
      <c r="F3" s="93" t="s">
        <v>25</v>
      </c>
      <c r="G3" s="93" t="s">
        <v>36</v>
      </c>
      <c r="H3" s="93"/>
      <c r="I3" s="95" t="s">
        <v>24</v>
      </c>
      <c r="J3" s="29" t="s">
        <v>23</v>
      </c>
      <c r="K3" s="29" t="s">
        <v>25</v>
      </c>
      <c r="M3" s="29" t="s">
        <v>26</v>
      </c>
      <c r="N3" s="29" t="s">
        <v>31</v>
      </c>
      <c r="O3" s="29" t="s">
        <v>27</v>
      </c>
      <c r="P3" s="29" t="s">
        <v>25</v>
      </c>
    </row>
    <row r="4" spans="1:19" x14ac:dyDescent="0.25">
      <c r="A4" s="45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6">
        <f>N4</f>
        <v>0.49163676459044392</v>
      </c>
      <c r="P4" s="26">
        <f>K4</f>
        <v>-1.3749534725519208E-2</v>
      </c>
      <c r="Q4" s="30"/>
      <c r="R4" s="26"/>
      <c r="S4" s="26"/>
    </row>
    <row r="5" spans="1:19" x14ac:dyDescent="0.25">
      <c r="A5" s="45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C5/D5</f>
        <v>2.1114737944793016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6">
        <f t="shared" ref="O5:O6" si="0">N5</f>
        <v>0.51685078285366837</v>
      </c>
      <c r="P5" s="26">
        <f>K5</f>
        <v>3.9619084191122145E-2</v>
      </c>
      <c r="Q5" s="30"/>
      <c r="R5" s="26"/>
      <c r="S5" s="26"/>
    </row>
    <row r="6" spans="1:19" x14ac:dyDescent="0.25">
      <c r="A6" s="45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C6/D6</f>
        <v>2.0033852029717694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6">
        <f t="shared" si="0"/>
        <v>0.54381480016859618</v>
      </c>
      <c r="P6" s="26">
        <f>K6</f>
        <v>-2.0752079767311304E-2</v>
      </c>
      <c r="Q6" s="30"/>
      <c r="R6" s="26"/>
      <c r="S6" s="26"/>
    </row>
    <row r="7" spans="1:19" x14ac:dyDescent="0.25">
      <c r="A7" s="45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2.0531557390731341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7"/>
      <c r="O7" s="98">
        <f>M7^2*$I$15+$J$15*M7+$K$15</f>
        <v>0.55066944396118356</v>
      </c>
      <c r="P7" s="26">
        <f>P6</f>
        <v>-2.0752079767311304E-2</v>
      </c>
      <c r="Q7" s="30"/>
      <c r="R7" s="26"/>
      <c r="S7" s="26"/>
    </row>
    <row r="8" spans="1:19" x14ac:dyDescent="0.25">
      <c r="A8" s="45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96">
        <f>N8</f>
        <v>0.55575524747672289</v>
      </c>
      <c r="P8" s="26">
        <f>K7</f>
        <v>9.8122734486107532E-2</v>
      </c>
      <c r="Q8" s="30"/>
      <c r="R8" s="26"/>
      <c r="S8" s="26"/>
    </row>
    <row r="9" spans="1:19" x14ac:dyDescent="0.25">
      <c r="A9" s="45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7"/>
      <c r="O9" s="98">
        <f t="shared" ref="O9:O11" si="3">M9^2*$I$15+$J$15*M9+$K$15</f>
        <v>0.56703828665435096</v>
      </c>
      <c r="P9" s="26">
        <f>P8</f>
        <v>9.8122734486107532E-2</v>
      </c>
      <c r="Q9" s="30"/>
      <c r="R9" s="26"/>
      <c r="S9" s="26"/>
    </row>
    <row r="10" spans="1:19" x14ac:dyDescent="0.25">
      <c r="A10" s="45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C10/D10</f>
        <v>1.8639306834278173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29">
        <f>E25</f>
        <v>0.57418539473575259</v>
      </c>
      <c r="O10" s="130">
        <f>N10</f>
        <v>0.57418539473575259</v>
      </c>
      <c r="P10" s="26">
        <f>L9</f>
        <v>0</v>
      </c>
      <c r="Q10" s="30"/>
      <c r="R10" s="26"/>
      <c r="S10" s="26"/>
    </row>
    <row r="11" spans="1:19" x14ac:dyDescent="0.25">
      <c r="A11" s="45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C11/D11</f>
        <v>1.9005832470933641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7"/>
      <c r="O11" s="98">
        <f t="shared" si="3"/>
        <v>0.5792096730333085</v>
      </c>
      <c r="P11" s="26">
        <f>L10</f>
        <v>0</v>
      </c>
      <c r="Q11" s="30"/>
      <c r="R11" s="26"/>
      <c r="S11" s="26"/>
    </row>
    <row r="12" spans="1:19" x14ac:dyDescent="0.25">
      <c r="A12" s="45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1.9130782699446416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96">
        <f>N12</f>
        <v>0.59043911356022083</v>
      </c>
      <c r="P12" s="26">
        <f>K8</f>
        <v>0.15376608084083587</v>
      </c>
      <c r="Q12" s="30"/>
      <c r="R12" s="26"/>
      <c r="S12" s="26"/>
    </row>
    <row r="13" spans="1:19" x14ac:dyDescent="0.25">
      <c r="A13" s="45">
        <v>199.99775281818199</v>
      </c>
      <c r="B13">
        <v>13.866393</v>
      </c>
      <c r="C13" s="4">
        <v>1.3964516129032301E-4</v>
      </c>
      <c r="M13" s="30">
        <v>4.5</v>
      </c>
      <c r="N13" s="129">
        <f>J10</f>
        <v>0.58536410306123443</v>
      </c>
      <c r="O13" s="130">
        <f>N13</f>
        <v>0.58536410306123443</v>
      </c>
      <c r="P13" s="26">
        <f>L9</f>
        <v>0</v>
      </c>
      <c r="Q13" s="30"/>
      <c r="R13" s="26"/>
      <c r="S13" s="26"/>
    </row>
    <row r="14" spans="1:19" x14ac:dyDescent="0.25">
      <c r="A14" s="45">
        <v>249.99756845454499</v>
      </c>
      <c r="B14">
        <v>19.009053000000002</v>
      </c>
      <c r="C14" s="4">
        <v>1.15774193548387E-4</v>
      </c>
      <c r="M14" s="30">
        <v>5</v>
      </c>
      <c r="N14" s="129">
        <f>J12</f>
        <v>0.59434790825157446</v>
      </c>
      <c r="O14" s="130">
        <f>N14</f>
        <v>0.59434790825157446</v>
      </c>
      <c r="P14" s="26">
        <f>L10</f>
        <v>0</v>
      </c>
      <c r="Q14" s="30"/>
      <c r="R14" s="26"/>
      <c r="S14" s="26"/>
    </row>
    <row r="15" spans="1:19" x14ac:dyDescent="0.25">
      <c r="A15" s="45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C15/D15</f>
        <v>1.8461311925833481</v>
      </c>
      <c r="H15" s="31"/>
      <c r="I15" s="128">
        <f>INDEX(LINEST(J4:J12,I4:I12^{1,2}),1)</f>
        <v>-8.3949126284196922E-3</v>
      </c>
      <c r="J15" s="128">
        <f>INDEX(LINEST(J4:J12,I4:I12^{1,2}),2)</f>
        <v>8.3107161156852946E-2</v>
      </c>
      <c r="K15" s="128">
        <f>INDEX(LINEST(J4:J12,I4:I12^{1,2}),3)</f>
        <v>0.38561127753226188</v>
      </c>
      <c r="M15" s="30">
        <v>5.5</v>
      </c>
      <c r="N15" s="97"/>
      <c r="O15" s="98">
        <f>M15^2*$I$15+$J$15*M15+$K$15</f>
        <v>0.58875455688525746</v>
      </c>
      <c r="P15" s="26">
        <f>L11</f>
        <v>0</v>
      </c>
      <c r="Q15" s="30"/>
      <c r="R15" s="26"/>
      <c r="S15" s="26"/>
    </row>
    <row r="16" spans="1:19" x14ac:dyDescent="0.25">
      <c r="A16" s="45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C16/D16</f>
        <v>1.8854633863813515</v>
      </c>
      <c r="M16" s="30">
        <v>6</v>
      </c>
      <c r="N16" s="97"/>
      <c r="O16" s="98">
        <f t="shared" ref="O16" si="6">M16^2*$I$15+$J$15*M16+$K$15</f>
        <v>0.58203738985027065</v>
      </c>
      <c r="P16" s="26">
        <f>L12</f>
        <v>0</v>
      </c>
      <c r="Q16" s="30"/>
      <c r="R16" s="26"/>
      <c r="S16" s="26"/>
    </row>
    <row r="17" spans="1:8" x14ac:dyDescent="0.25">
      <c r="A17" s="45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1.8432879028294538</v>
      </c>
    </row>
    <row r="18" spans="1:8" x14ac:dyDescent="0.25">
      <c r="A18" s="45">
        <v>249.998334090909</v>
      </c>
      <c r="B18">
        <v>19.013494999999999</v>
      </c>
      <c r="C18" s="4">
        <v>1.2393548387096799E-4</v>
      </c>
    </row>
    <row r="19" spans="1:8" x14ac:dyDescent="0.25">
      <c r="A19" s="45">
        <v>300.00094890909099</v>
      </c>
      <c r="B19">
        <v>24.762968000000001</v>
      </c>
      <c r="C19" s="4">
        <v>9.6838709677419393E-5</v>
      </c>
    </row>
    <row r="20" spans="1:8" x14ac:dyDescent="0.25">
      <c r="A20" s="45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C20/D20</f>
        <v>1.6827648313434687</v>
      </c>
      <c r="H20" s="31"/>
    </row>
    <row r="21" spans="1:8" x14ac:dyDescent="0.25">
      <c r="A21" s="45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C21/D21</f>
        <v>1.7058396440161359</v>
      </c>
    </row>
    <row r="22" spans="1:8" x14ac:dyDescent="0.25">
      <c r="A22" s="45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1.7571579306117646</v>
      </c>
    </row>
    <row r="23" spans="1:8" x14ac:dyDescent="0.25">
      <c r="A23" s="45">
        <v>299.999997272727</v>
      </c>
      <c r="B23">
        <v>24.762647999999999</v>
      </c>
      <c r="C23" s="4">
        <v>8.6967741935483898E-5</v>
      </c>
    </row>
    <row r="24" spans="1:8" x14ac:dyDescent="0.25">
      <c r="A24" s="45">
        <v>350.00090718181798</v>
      </c>
      <c r="B24">
        <v>31.051947999999999</v>
      </c>
      <c r="C24" s="4">
        <v>6.3387096774193498E-5</v>
      </c>
    </row>
    <row r="25" spans="1:8" x14ac:dyDescent="0.25">
      <c r="A25" s="45">
        <v>349.99930645454498</v>
      </c>
      <c r="B25">
        <v>31.082318999999998</v>
      </c>
      <c r="C25" s="143">
        <v>2.52</v>
      </c>
      <c r="D25" s="144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C25/D25</f>
        <v>1.68</v>
      </c>
      <c r="H25" s="31"/>
    </row>
    <row r="26" spans="1:8" x14ac:dyDescent="0.25">
      <c r="A26" s="45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C26/D26</f>
        <v>1.6654027875656738</v>
      </c>
    </row>
    <row r="27" spans="1:8" x14ac:dyDescent="0.25">
      <c r="A27" s="45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1.710376847098263</v>
      </c>
    </row>
    <row r="28" spans="1:8" x14ac:dyDescent="0.25">
      <c r="A28" s="45">
        <v>349.99948963636399</v>
      </c>
      <c r="B28">
        <v>31.010795999999999</v>
      </c>
      <c r="C28" s="4">
        <v>5.88709677419355E-5</v>
      </c>
    </row>
    <row r="29" spans="1:8" x14ac:dyDescent="0.25">
      <c r="A29" s="45">
        <v>399.99948945454503</v>
      </c>
      <c r="B29">
        <v>38.091712000000001</v>
      </c>
      <c r="C29" s="4">
        <v>5.4612903225806497E-5</v>
      </c>
    </row>
    <row r="30" spans="1:8" x14ac:dyDescent="0.25">
      <c r="A30" s="45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C30/D30</f>
        <v>1.5994456276796138</v>
      </c>
    </row>
    <row r="31" spans="1:8" x14ac:dyDescent="0.25">
      <c r="A31" s="45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C31/D31</f>
        <v>1.616393560227499</v>
      </c>
    </row>
    <row r="32" spans="1:8" x14ac:dyDescent="0.25">
      <c r="A32" s="45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1.6567552036976969</v>
      </c>
    </row>
    <row r="33" spans="1:7" x14ac:dyDescent="0.25">
      <c r="A33" s="45">
        <v>399.998540636364</v>
      </c>
      <c r="B33">
        <v>38.033830000000002</v>
      </c>
      <c r="C33" s="4">
        <v>5.4451612903225803E-5</v>
      </c>
    </row>
    <row r="34" spans="1:7" x14ac:dyDescent="0.25">
      <c r="A34" s="45">
        <v>449.99777509090899</v>
      </c>
      <c r="B34">
        <v>45.879040000000003</v>
      </c>
      <c r="C34" s="4">
        <v>4.9193548387096802E-5</v>
      </c>
    </row>
    <row r="35" spans="1:7" x14ac:dyDescent="0.25">
      <c r="A35" s="45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C35/D35</f>
        <v>1.6371933888057235</v>
      </c>
    </row>
    <row r="36" spans="1:7" x14ac:dyDescent="0.25">
      <c r="A36" s="45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C36/D36</f>
        <v>1.6009473603916404</v>
      </c>
    </row>
    <row r="37" spans="1:7" x14ac:dyDescent="0.25">
      <c r="A37" s="45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1.6781710091920576</v>
      </c>
    </row>
    <row r="38" spans="1:7" x14ac:dyDescent="0.25">
      <c r="A38" s="45">
        <v>450.00194754545402</v>
      </c>
      <c r="B38">
        <v>45.828107000000003</v>
      </c>
      <c r="C38" s="4">
        <v>4.6419354838709702E-5</v>
      </c>
    </row>
    <row r="39" spans="1:7" x14ac:dyDescent="0.25">
      <c r="A39" s="45">
        <v>499.99910109090899</v>
      </c>
      <c r="B39">
        <v>54.623745</v>
      </c>
      <c r="C39" s="4">
        <v>5.2483870967741897E-5</v>
      </c>
    </row>
    <row r="40" spans="1:7" x14ac:dyDescent="0.25">
      <c r="A40" s="45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C40/D40</f>
        <v>1.7475446773624235</v>
      </c>
    </row>
    <row r="41" spans="1:7" x14ac:dyDescent="0.25">
      <c r="A41" s="45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C41/D41</f>
        <v>1.6985392716593526</v>
      </c>
    </row>
    <row r="42" spans="1:7" x14ac:dyDescent="0.25">
      <c r="A42" s="45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1.7044923256651823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topLeftCell="A4" workbookViewId="0">
      <selection activeCell="C3" sqref="C3"/>
    </sheetView>
  </sheetViews>
  <sheetFormatPr defaultRowHeight="15" x14ac:dyDescent="0.25"/>
  <cols>
    <col min="1" max="1" width="13.375" style="45" bestFit="1" customWidth="1"/>
    <col min="2" max="3" width="5.625" style="4" customWidth="1"/>
    <col min="4" max="8" width="5.625" customWidth="1"/>
    <col min="9" max="9" width="7" bestFit="1" customWidth="1"/>
    <col min="10" max="10" width="8" bestFit="1" customWidth="1"/>
    <col min="11" max="11" width="7.5" bestFit="1" customWidth="1"/>
    <col min="12" max="13" width="5.625" customWidth="1"/>
    <col min="14" max="16" width="5.625" style="4" customWidth="1"/>
  </cols>
  <sheetData>
    <row r="1" spans="1:20" x14ac:dyDescent="0.25">
      <c r="A1" s="55" t="str">
        <f ca="1">MID(CELL("filename",A1),FIND("]",CELL("filename",A1))+1,255)</f>
        <v>DC-h2-ipb2-28b</v>
      </c>
      <c r="B1" s="147" t="s">
        <v>91</v>
      </c>
      <c r="C1" s="25" t="s">
        <v>95</v>
      </c>
    </row>
    <row r="2" spans="1:20" x14ac:dyDescent="0.25">
      <c r="A2" s="55"/>
      <c r="B2" s="147" t="s">
        <v>84</v>
      </c>
      <c r="C2" s="25" t="s">
        <v>96</v>
      </c>
      <c r="R2" s="147"/>
      <c r="S2" s="25"/>
    </row>
    <row r="3" spans="1:20" ht="60" x14ac:dyDescent="0.25">
      <c r="A3" s="99" t="s">
        <v>1</v>
      </c>
      <c r="B3" s="100" t="s">
        <v>20</v>
      </c>
      <c r="C3" s="100" t="s">
        <v>21</v>
      </c>
      <c r="D3" s="93" t="s">
        <v>22</v>
      </c>
      <c r="E3" s="93" t="s">
        <v>23</v>
      </c>
      <c r="F3" s="93" t="s">
        <v>25</v>
      </c>
      <c r="G3" s="93" t="s">
        <v>36</v>
      </c>
      <c r="H3" s="101"/>
      <c r="I3" s="95" t="s">
        <v>24</v>
      </c>
      <c r="J3" s="95" t="s">
        <v>23</v>
      </c>
      <c r="K3" s="95" t="s">
        <v>25</v>
      </c>
      <c r="L3" s="101"/>
      <c r="M3" s="95" t="s">
        <v>26</v>
      </c>
      <c r="N3" s="94" t="s">
        <v>31</v>
      </c>
      <c r="O3" s="94" t="s">
        <v>27</v>
      </c>
      <c r="P3" s="102" t="s">
        <v>32</v>
      </c>
      <c r="Q3" s="46"/>
    </row>
    <row r="4" spans="1:20" x14ac:dyDescent="0.25">
      <c r="A4" s="45">
        <v>200.002840508475</v>
      </c>
      <c r="B4" s="123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7">
        <f>FORECAST(M4,$J$4:$J$5,$I$4:$I$5)</f>
        <v>0.42800425826817323</v>
      </c>
      <c r="O4" s="98">
        <f>M4^2*$I$10+$J$10*M4+$K$10</f>
        <v>0.41335216422290755</v>
      </c>
      <c r="P4" s="97">
        <f>M4^2*$I$11+$J$11*M4+$K$11</f>
        <v>0</v>
      </c>
      <c r="Q4" s="47"/>
    </row>
    <row r="5" spans="1:20" x14ac:dyDescent="0.25">
      <c r="A5" s="45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C5/D5</f>
        <v>2.1130546693465182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6">
        <f>N5</f>
        <v>0.45225118158322425</v>
      </c>
      <c r="P5" s="4">
        <f>K4</f>
        <v>4.6496645773602907E-2</v>
      </c>
      <c r="Q5" s="4"/>
    </row>
    <row r="6" spans="1:20" x14ac:dyDescent="0.25">
      <c r="A6" s="45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C6/D6</f>
        <v>2.1136561003172698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7">
        <f>FORECAST(M6,$J$4:$J$7,$I$4:$I$7)</f>
        <v>0.48289966642882598</v>
      </c>
      <c r="O6" s="98">
        <f>M6^2*$I$10+$J$10*M6+$K$10</f>
        <v>0.48108908038893228</v>
      </c>
      <c r="P6" s="97">
        <f t="shared" ref="P6:P7" si="1">M6^2*$I$11+$J$11*M6+$K$11</f>
        <v>0</v>
      </c>
      <c r="Q6" s="47"/>
    </row>
    <row r="7" spans="1:20" x14ac:dyDescent="0.25">
      <c r="A7" s="45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2.1801946193541872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7">
        <f>FORECAST(M7,$J$4:$J$7,$I$4:$I$7)</f>
        <v>0.48935104464199919</v>
      </c>
      <c r="O7" s="98">
        <f>M7^2*$I$10+$J$10*M7+$K$10</f>
        <v>0.49486046276504769</v>
      </c>
      <c r="P7" s="97">
        <f t="shared" si="1"/>
        <v>0</v>
      </c>
      <c r="Q7" s="47"/>
    </row>
    <row r="8" spans="1:20" x14ac:dyDescent="0.25">
      <c r="A8" s="45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6">
        <f>N8</f>
        <v>0.50072551601274784</v>
      </c>
      <c r="P8" s="4">
        <f>K5</f>
        <v>-4.6776203432279395E-3</v>
      </c>
      <c r="Q8" s="4"/>
    </row>
    <row r="9" spans="1:20" x14ac:dyDescent="0.25">
      <c r="A9" s="45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28</v>
      </c>
      <c r="J9" s="26" t="s">
        <v>29</v>
      </c>
      <c r="K9" s="26" t="s">
        <v>11</v>
      </c>
      <c r="M9" s="30">
        <v>3.25</v>
      </c>
      <c r="N9" s="97">
        <f>FORECAST(M9,$J$5:$J$6,$I$5:$I$6)</f>
        <v>0.51297403510467321</v>
      </c>
      <c r="O9" s="98">
        <f>M9^2*$I$10+$J$10*M9+$K$10</f>
        <v>0.51860781151880964</v>
      </c>
      <c r="P9" s="97">
        <f t="shared" ref="P9:P11" si="2">M9^2*$I$11+$J$11*M9+$K$11</f>
        <v>0</v>
      </c>
      <c r="Q9" s="47"/>
    </row>
    <row r="10" spans="1:20" x14ac:dyDescent="0.25">
      <c r="A10" s="45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 t="shared" ref="G10:G12" si="3">C10/D10</f>
        <v>1.9830612418939741</v>
      </c>
      <c r="H10" s="48" t="s">
        <v>23</v>
      </c>
      <c r="I10" s="128">
        <f>INDEX(LINEST(J4:J7,I4:I7^{1,2}),1)</f>
        <v>-1.012110932925037E-2</v>
      </c>
      <c r="J10" s="128">
        <f>INDEX(LINEST(J4:J7,I4:I7^{1,2}),2)</f>
        <v>0.10822135348302617</v>
      </c>
      <c r="K10" s="128">
        <f>INDEX(LINEST(J4:J7,I4:I7^{1,2}),3)</f>
        <v>0.27379262998918164</v>
      </c>
      <c r="M10" s="30">
        <v>3.5</v>
      </c>
      <c r="N10" s="97">
        <f>FORECAST(M10,$J$5:$J$6,$I$5:$I$6)</f>
        <v>0.52522322580934455</v>
      </c>
      <c r="O10" s="98">
        <f>M10^2*$I$10+$J$10*M10+$K$10</f>
        <v>0.52858377789645616</v>
      </c>
      <c r="P10" s="97">
        <f t="shared" si="2"/>
        <v>0</v>
      </c>
      <c r="Q10" s="47"/>
    </row>
    <row r="11" spans="1:20" x14ac:dyDescent="0.25">
      <c r="A11" s="45">
        <v>299.99938191525399</v>
      </c>
      <c r="B11" s="4">
        <v>22.146601</v>
      </c>
      <c r="C11" s="4">
        <v>2.5670454745762701</v>
      </c>
      <c r="D11" s="26">
        <f t="shared" ref="D11:D12" si="4">$B$13-B11</f>
        <v>1.2669089999999983</v>
      </c>
      <c r="E11" s="26"/>
      <c r="F11" s="26"/>
      <c r="G11" s="31">
        <f t="shared" si="3"/>
        <v>2.0262271990934422</v>
      </c>
      <c r="H11" s="141"/>
      <c r="I11" s="142"/>
      <c r="J11" s="142"/>
      <c r="K11" s="142"/>
      <c r="M11" s="30">
        <v>3.75</v>
      </c>
      <c r="N11" s="97">
        <f>FORECAST(M11,$J$5:$J$6,$I$5:$I$6)</f>
        <v>0.53747241651401578</v>
      </c>
      <c r="O11" s="98">
        <f>M11^2*$I$10+$J$10*M11+$K$10</f>
        <v>0.5372946056079464</v>
      </c>
      <c r="P11" s="97">
        <f t="shared" si="2"/>
        <v>0</v>
      </c>
      <c r="Q11" s="47"/>
    </row>
    <row r="12" spans="1:20" x14ac:dyDescent="0.25">
      <c r="A12" s="45">
        <v>299.99500798305098</v>
      </c>
      <c r="B12" s="4">
        <v>20.816188</v>
      </c>
      <c r="C12" s="4">
        <v>5.1875389830508496</v>
      </c>
      <c r="D12" s="26">
        <f t="shared" si="4"/>
        <v>2.5973219999999984</v>
      </c>
      <c r="E12" s="26"/>
      <c r="F12" s="26"/>
      <c r="G12" s="31">
        <f t="shared" si="3"/>
        <v>1.9972644835915041</v>
      </c>
      <c r="I12" s="128"/>
      <c r="J12" s="128"/>
      <c r="K12" s="128"/>
      <c r="L12" s="43"/>
      <c r="M12" s="30">
        <v>4</v>
      </c>
      <c r="N12" s="30">
        <f>J6</f>
        <v>0.5497211533591817</v>
      </c>
      <c r="O12" s="96">
        <f>N12</f>
        <v>0.5497211533591817</v>
      </c>
      <c r="P12" s="4">
        <f>K6</f>
        <v>-3.8901466027035925E-2</v>
      </c>
      <c r="Q12" s="4"/>
    </row>
    <row r="13" spans="1:20" x14ac:dyDescent="0.25">
      <c r="A13" s="45">
        <v>300.00461957627101</v>
      </c>
      <c r="B13" s="123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7">
        <f>FORECAST(M13,$J$6:$J$7,$I$6:$I$7)</f>
        <v>0.55177371552243992</v>
      </c>
      <c r="O13" s="98">
        <f>M13^2*$I$10+$J$10*M13+$K$10</f>
        <v>0.55583625674547943</v>
      </c>
      <c r="P13" s="97">
        <f t="shared" ref="P13:P15" si="5">M13^2*$I$11+$J$11*M13+$K$11</f>
        <v>0</v>
      </c>
      <c r="Q13" s="47"/>
      <c r="T13" s="47"/>
    </row>
    <row r="14" spans="1:20" x14ac:dyDescent="0.25">
      <c r="A14" s="45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2"/>
      <c r="J14" s="72"/>
      <c r="K14" s="72"/>
      <c r="M14" s="30">
        <v>5</v>
      </c>
      <c r="N14" s="97">
        <f>FORECAST(M14,$J$6:$J$7,$I$6:$I$7)</f>
        <v>0.55382623966042721</v>
      </c>
      <c r="O14" s="98">
        <f>M14^2*$I$10+$J$10*M14+$K$10</f>
        <v>0.56187166417305323</v>
      </c>
      <c r="P14" s="97">
        <f t="shared" si="5"/>
        <v>0</v>
      </c>
      <c r="Q14" s="47"/>
    </row>
    <row r="15" spans="1:20" x14ac:dyDescent="0.25">
      <c r="A15" s="45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 t="shared" ref="G15:G17" si="6">C15/D15</f>
        <v>1.9493366235334431</v>
      </c>
      <c r="M15" s="30">
        <v>5.5</v>
      </c>
      <c r="N15" s="97">
        <f t="shared" ref="N15" si="7">FORECAST(M15,$J$6:$J$7,$I$6:$I$7)</f>
        <v>0.55587876379841461</v>
      </c>
      <c r="O15" s="98">
        <f>M15^2*$I$10+$J$10*M15+$K$10</f>
        <v>0.56284651693600185</v>
      </c>
      <c r="P15" s="97">
        <f t="shared" si="5"/>
        <v>0</v>
      </c>
      <c r="Q15" s="47"/>
    </row>
    <row r="16" spans="1:20" x14ac:dyDescent="0.25">
      <c r="A16" s="45">
        <v>399.997990474576</v>
      </c>
      <c r="B16" s="4">
        <v>34.882339999999999</v>
      </c>
      <c r="C16" s="4">
        <v>2.1521238135593199</v>
      </c>
      <c r="D16" s="26">
        <f t="shared" ref="D16:D17" si="8">$B$18-B16</f>
        <v>1.146293</v>
      </c>
      <c r="E16" s="26"/>
      <c r="F16" s="26"/>
      <c r="G16" s="31">
        <f t="shared" si="6"/>
        <v>1.8774639761032474</v>
      </c>
      <c r="M16" s="30">
        <v>6</v>
      </c>
      <c r="N16" s="30">
        <f>J7</f>
        <v>0.55793113930373617</v>
      </c>
      <c r="O16" s="96">
        <f>N16</f>
        <v>0.55793113930373617</v>
      </c>
      <c r="P16" s="4">
        <f>K7</f>
        <v>3.0409143457279519E-3</v>
      </c>
      <c r="Q16" s="4"/>
    </row>
    <row r="17" spans="1:7" x14ac:dyDescent="0.25">
      <c r="A17" s="45">
        <v>399.99551440677999</v>
      </c>
      <c r="B17" s="4">
        <v>33.670048000000001</v>
      </c>
      <c r="C17" s="4">
        <v>4.36252616949153</v>
      </c>
      <c r="D17" s="26">
        <f t="shared" si="8"/>
        <v>2.3585849999999979</v>
      </c>
      <c r="E17" s="26"/>
      <c r="F17" s="26"/>
      <c r="G17" s="31">
        <f t="shared" si="6"/>
        <v>1.849637036397473</v>
      </c>
    </row>
    <row r="18" spans="1:7" x14ac:dyDescent="0.25">
      <c r="A18" s="45">
        <v>400.01121910169502</v>
      </c>
      <c r="B18" s="123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5">
        <v>600.00105620339002</v>
      </c>
      <c r="B19" s="123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5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 t="shared" ref="G20:G22" si="9">C20/D20</f>
        <v>1.710179393063606</v>
      </c>
    </row>
    <row r="21" spans="1:7" x14ac:dyDescent="0.25">
      <c r="A21" s="45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si="9"/>
        <v>1.8459125399787606</v>
      </c>
    </row>
    <row r="22" spans="1:7" x14ac:dyDescent="0.25">
      <c r="A22" s="45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1.7808576311574169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S42"/>
  <sheetViews>
    <sheetView zoomScaleNormal="100" workbookViewId="0">
      <selection activeCell="I1" sqref="I1"/>
    </sheetView>
  </sheetViews>
  <sheetFormatPr defaultRowHeight="15" x14ac:dyDescent="0.25"/>
  <cols>
    <col min="1" max="1" width="15.75" style="28" bestFit="1" customWidth="1"/>
    <col min="2" max="2" width="5.625" style="26" customWidth="1"/>
    <col min="3" max="3" width="12.25" style="26" customWidth="1"/>
    <col min="4" max="4" width="7.75" style="26" customWidth="1"/>
    <col min="5" max="6" width="5.625" style="26" customWidth="1"/>
    <col min="7" max="7" width="9.875" style="26" bestFit="1" customWidth="1"/>
    <col min="8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40" t="str">
        <f ca="1">MID(CELL("filename",A1),FIND("]",CELL("filename",A1))+1,255)</f>
        <v>DC-h2-sri-ipb2-27b</v>
      </c>
      <c r="B1" s="147" t="s">
        <v>91</v>
      </c>
      <c r="C1" s="25" t="s">
        <v>90</v>
      </c>
    </row>
    <row r="2" spans="1:19" x14ac:dyDescent="0.25">
      <c r="A2" s="140"/>
      <c r="B2" s="147" t="s">
        <v>86</v>
      </c>
      <c r="C2" s="25" t="s">
        <v>97</v>
      </c>
      <c r="O2" s="25"/>
      <c r="P2" s="25"/>
    </row>
    <row r="3" spans="1:19" ht="44.25" customHeight="1" x14ac:dyDescent="0.25">
      <c r="A3" s="92" t="s">
        <v>1</v>
      </c>
      <c r="B3" s="93" t="s">
        <v>20</v>
      </c>
      <c r="C3" s="94" t="s">
        <v>34</v>
      </c>
      <c r="D3" s="93" t="s">
        <v>35</v>
      </c>
      <c r="E3" s="93" t="s">
        <v>23</v>
      </c>
      <c r="F3" s="93" t="s">
        <v>25</v>
      </c>
      <c r="G3" s="93" t="s">
        <v>36</v>
      </c>
      <c r="H3" s="93"/>
      <c r="I3" s="95" t="s">
        <v>24</v>
      </c>
      <c r="J3" s="29" t="s">
        <v>23</v>
      </c>
      <c r="K3" s="29" t="s">
        <v>25</v>
      </c>
      <c r="M3" s="29" t="s">
        <v>26</v>
      </c>
      <c r="N3" s="29" t="s">
        <v>31</v>
      </c>
      <c r="O3" s="29" t="s">
        <v>27</v>
      </c>
      <c r="P3" s="29" t="s">
        <v>25</v>
      </c>
    </row>
    <row r="4" spans="1:19" x14ac:dyDescent="0.25">
      <c r="A4" s="45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6">
        <f>N4</f>
        <v>0.41084043000987536</v>
      </c>
      <c r="P4" s="26">
        <f>K4</f>
        <v>3.16822469613256E-2</v>
      </c>
      <c r="Q4" s="148">
        <f>'DC-h2-ipb2-28b'!O4</f>
        <v>0.41335216422290755</v>
      </c>
      <c r="R4" s="26">
        <f t="shared" ref="R4:R16" si="0">O4-Q4</f>
        <v>-2.5117342130321907E-3</v>
      </c>
      <c r="S4" s="26">
        <f>'DC-he-ipb1-29b'!O4</f>
        <v>0.49163676459044392</v>
      </c>
    </row>
    <row r="5" spans="1:19" x14ac:dyDescent="0.25">
      <c r="A5" s="45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C5/D5</f>
        <v>2.4074015310543082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6">
        <f t="shared" ref="O5:O6" si="1">N5</f>
        <v>0.4380935452446082</v>
      </c>
      <c r="P5" s="26">
        <f>K5</f>
        <v>0.14662166096612816</v>
      </c>
      <c r="Q5" s="150">
        <f>'DC-h2-ipb2-28b'!O5</f>
        <v>0.45225118158322425</v>
      </c>
      <c r="R5" s="26">
        <f t="shared" si="0"/>
        <v>-1.4157636338616053E-2</v>
      </c>
      <c r="S5" s="26">
        <f>'DC-he-ipb1-29b'!O5</f>
        <v>0.51685078285366837</v>
      </c>
    </row>
    <row r="6" spans="1:19" x14ac:dyDescent="0.25">
      <c r="A6" s="45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C6/D6</f>
        <v>2.3935486010696558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6">
        <f t="shared" si="1"/>
        <v>0.47839048915851073</v>
      </c>
      <c r="P6" s="26">
        <f>K6</f>
        <v>6.0570896685289366E-2</v>
      </c>
      <c r="Q6" s="148">
        <f>'DC-h2-ipb2-28b'!O6</f>
        <v>0.48108908038893228</v>
      </c>
      <c r="R6" s="26">
        <f t="shared" si="0"/>
        <v>-2.6985912304215431E-3</v>
      </c>
      <c r="S6" s="26">
        <f>'DC-he-ipb1-29b'!O6</f>
        <v>0.54381480016859618</v>
      </c>
    </row>
    <row r="7" spans="1:19" x14ac:dyDescent="0.25">
      <c r="A7" s="45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2.4245970908275059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7"/>
      <c r="O7" s="98">
        <f>M7^2*$I$15+$J$15*M7+$K$15</f>
        <v>0.49517471573506122</v>
      </c>
      <c r="P7" s="26">
        <f>P6</f>
        <v>6.0570896685289366E-2</v>
      </c>
      <c r="Q7" s="148">
        <f>'DC-h2-ipb2-28b'!O7</f>
        <v>0.49486046276504769</v>
      </c>
      <c r="R7" s="26">
        <f t="shared" si="0"/>
        <v>3.1425297001352881E-4</v>
      </c>
      <c r="S7" s="144">
        <f>'DC-he-ipb1-29b'!O7</f>
        <v>0.55066944396118356</v>
      </c>
    </row>
    <row r="8" spans="1:19" x14ac:dyDescent="0.25">
      <c r="A8" s="45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6">
        <f>N8</f>
        <v>0.50850058684966015</v>
      </c>
      <c r="P8" s="26">
        <f>K7</f>
        <v>0.11610757219407075</v>
      </c>
      <c r="Q8" s="150">
        <f>'DC-h2-ipb2-28b'!O8</f>
        <v>0.50072551601274784</v>
      </c>
      <c r="R8" s="26">
        <f t="shared" si="0"/>
        <v>7.7750708369123123E-3</v>
      </c>
      <c r="S8" s="26">
        <f>'DC-he-ipb1-29b'!O8</f>
        <v>0.55575524747672289</v>
      </c>
    </row>
    <row r="9" spans="1:19" x14ac:dyDescent="0.25">
      <c r="A9" s="45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7"/>
      <c r="O9" s="98">
        <f t="shared" ref="O9:O11" si="4">M9^2*$I$15+$J$15*M9+$K$15</f>
        <v>0.52307930407047754</v>
      </c>
      <c r="P9" s="26">
        <f>P8</f>
        <v>0.11610757219407075</v>
      </c>
      <c r="Q9" s="148">
        <f>'DC-h2-ipb2-28b'!O9</f>
        <v>0.51860781151880964</v>
      </c>
      <c r="R9" s="26">
        <f t="shared" si="0"/>
        <v>4.4714925516678994E-3</v>
      </c>
      <c r="S9" s="144">
        <f>'DC-he-ipb1-29b'!O9</f>
        <v>0.56703828665435096</v>
      </c>
    </row>
    <row r="10" spans="1:19" x14ac:dyDescent="0.25">
      <c r="A10" s="45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C10/D10</f>
        <v>2.1196004902908299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29">
        <f>E25</f>
        <v>0.53696652633833164</v>
      </c>
      <c r="O10" s="130">
        <f>N10</f>
        <v>0.53696652633833164</v>
      </c>
      <c r="P10" s="26">
        <f>L9</f>
        <v>0</v>
      </c>
      <c r="Q10" s="148">
        <f>'DC-h2-ipb2-28b'!O10</f>
        <v>0.52858377789645616</v>
      </c>
      <c r="R10" s="26">
        <f t="shared" si="0"/>
        <v>8.3827484418754761E-3</v>
      </c>
      <c r="S10" s="26">
        <f>'DC-he-ipb1-29b'!O10</f>
        <v>0.57418539473575259</v>
      </c>
    </row>
    <row r="11" spans="1:19" x14ac:dyDescent="0.25">
      <c r="A11" s="45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C11/D11</f>
        <v>2.1604733714026128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7"/>
      <c r="O11" s="98">
        <f t="shared" si="4"/>
        <v>0.54643412044061068</v>
      </c>
      <c r="P11" s="26">
        <f>L10</f>
        <v>0</v>
      </c>
      <c r="Q11" s="148">
        <f>'DC-h2-ipb2-28b'!O11</f>
        <v>0.5372946056079464</v>
      </c>
      <c r="R11" s="26">
        <f t="shared" si="0"/>
        <v>9.1395148326642861E-3</v>
      </c>
      <c r="S11" s="144">
        <f>'DC-he-ipb1-29b'!O11</f>
        <v>0.5792096730333085</v>
      </c>
    </row>
    <row r="12" spans="1:19" x14ac:dyDescent="0.25">
      <c r="A12" s="45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2.2283205102847194</v>
      </c>
      <c r="I12" s="26"/>
      <c r="J12" s="26"/>
      <c r="K12" s="26"/>
      <c r="M12" s="30">
        <v>4</v>
      </c>
      <c r="N12" s="30">
        <f>E30</f>
        <v>0.55861664491690266</v>
      </c>
      <c r="O12" s="96">
        <f>N12</f>
        <v>0.55861664491690266</v>
      </c>
      <c r="P12" s="26">
        <f>K8</f>
        <v>9.499183190019167E-2</v>
      </c>
      <c r="Q12" s="150">
        <f>'DC-h2-ipb2-28b'!O12</f>
        <v>0.5497211533591817</v>
      </c>
      <c r="R12" s="26">
        <f t="shared" si="0"/>
        <v>8.8954915577209581E-3</v>
      </c>
      <c r="S12" s="26">
        <f>'DC-he-ipb1-29b'!O12</f>
        <v>0.59043911356022083</v>
      </c>
    </row>
    <row r="13" spans="1:19" x14ac:dyDescent="0.25">
      <c r="A13" s="45">
        <v>200.004257</v>
      </c>
      <c r="B13">
        <v>14.017798000000001</v>
      </c>
      <c r="C13" s="4">
        <v>5.6499999999999996E-4</v>
      </c>
      <c r="M13" s="30">
        <v>4.5</v>
      </c>
      <c r="N13" s="129">
        <f>J10</f>
        <v>0.57693551723153269</v>
      </c>
      <c r="O13" s="130">
        <f>N13</f>
        <v>0.57693551723153269</v>
      </c>
      <c r="P13" s="26">
        <f>L9</f>
        <v>0</v>
      </c>
      <c r="Q13" s="148">
        <f>'DC-h2-ipb2-28b'!O13</f>
        <v>0.55583625674547943</v>
      </c>
      <c r="R13" s="26">
        <f t="shared" si="0"/>
        <v>2.1099260486053262E-2</v>
      </c>
      <c r="S13" s="26">
        <f>'DC-he-ipb1-29b'!O13</f>
        <v>0.58536410306123443</v>
      </c>
    </row>
    <row r="14" spans="1:19" x14ac:dyDescent="0.25">
      <c r="A14" s="45">
        <v>250.004166</v>
      </c>
      <c r="B14">
        <v>19.078040000000001</v>
      </c>
      <c r="C14" s="4">
        <v>4.8099999999999998E-4</v>
      </c>
      <c r="M14" s="30">
        <v>5</v>
      </c>
      <c r="N14" s="129">
        <f>J11</f>
        <v>0.58076372300651835</v>
      </c>
      <c r="O14" s="130">
        <f>N14</f>
        <v>0.58076372300651835</v>
      </c>
      <c r="P14" s="26">
        <f>L10</f>
        <v>0</v>
      </c>
      <c r="Q14" s="148">
        <f>'DC-h2-ipb2-28b'!O14</f>
        <v>0.56187166417305323</v>
      </c>
      <c r="R14" s="26">
        <f t="shared" si="0"/>
        <v>1.889205883346512E-2</v>
      </c>
      <c r="S14" s="26">
        <f>'DC-he-ipb1-29b'!O14</f>
        <v>0.59434790825157446</v>
      </c>
    </row>
    <row r="15" spans="1:19" x14ac:dyDescent="0.25">
      <c r="A15" s="45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C15/D15</f>
        <v>2.030854327919589</v>
      </c>
      <c r="H15" s="31"/>
      <c r="I15" s="128">
        <f>INDEX(LINEST(J4:J11,I4:I11^{1,2}),1)</f>
        <v>-9.099543930566268E-3</v>
      </c>
      <c r="J15" s="128">
        <f>INDEX(LINEST(J4:J11,I4:I11^{1,2}),2)</f>
        <v>0.11040644025423028</v>
      </c>
      <c r="K15" s="128">
        <f>INDEX(LINEST(J4:J11,I4:I11^{1,2}),3)</f>
        <v>0.26037230601083533</v>
      </c>
      <c r="M15" s="30">
        <v>5.5</v>
      </c>
      <c r="N15" s="97"/>
      <c r="O15" s="98">
        <f>M15^2*$I$15+$J$15*M15+$K$15</f>
        <v>0.59234652350947226</v>
      </c>
      <c r="P15" s="26">
        <f>L11</f>
        <v>0</v>
      </c>
      <c r="Q15" s="148">
        <f>'DC-h2-ipb2-28b'!O15</f>
        <v>0.56284651693600185</v>
      </c>
      <c r="R15" s="26">
        <f t="shared" si="0"/>
        <v>2.9500006573470405E-2</v>
      </c>
      <c r="S15" s="144">
        <f>'DC-he-ipb1-29b'!O15</f>
        <v>0.58875455688525746</v>
      </c>
    </row>
    <row r="16" spans="1:19" x14ac:dyDescent="0.25">
      <c r="A16" s="45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C16/D16</f>
        <v>2.0381429822796298</v>
      </c>
      <c r="M16" s="30">
        <v>6</v>
      </c>
      <c r="N16" s="97"/>
      <c r="O16" s="98">
        <f>M16^2*$I$15+$J$15*M16+$K$15</f>
        <v>0.59522736603583137</v>
      </c>
      <c r="P16" s="26">
        <f>L12</f>
        <v>0</v>
      </c>
      <c r="Q16" s="150">
        <f>'DC-h2-ipb2-28b'!O16</f>
        <v>0.55793113930373617</v>
      </c>
      <c r="R16" s="26">
        <f t="shared" si="0"/>
        <v>3.7296226732095206E-2</v>
      </c>
      <c r="S16" s="144">
        <f>'DC-he-ipb1-29b'!O16</f>
        <v>0.58203738985027065</v>
      </c>
    </row>
    <row r="17" spans="1:8" x14ac:dyDescent="0.25">
      <c r="A17" s="45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2.0708174733511808</v>
      </c>
    </row>
    <row r="18" spans="1:8" x14ac:dyDescent="0.25">
      <c r="A18" s="45">
        <v>250.00830099999999</v>
      </c>
      <c r="B18">
        <v>19.071078</v>
      </c>
      <c r="C18" s="4">
        <v>5.1699999999999999E-4</v>
      </c>
    </row>
    <row r="19" spans="1:8" x14ac:dyDescent="0.25">
      <c r="A19" s="45">
        <v>299.99020400000001</v>
      </c>
      <c r="B19">
        <v>24.828835000000002</v>
      </c>
      <c r="C19" s="4">
        <v>4.5300000000000001E-4</v>
      </c>
    </row>
    <row r="20" spans="1:8" x14ac:dyDescent="0.25">
      <c r="A20" s="45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C20/D20</f>
        <v>1.8680249677221574</v>
      </c>
      <c r="H20" s="31"/>
    </row>
    <row r="21" spans="1:8" x14ac:dyDescent="0.25">
      <c r="A21" s="45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C21/D21</f>
        <v>1.9011929501439024</v>
      </c>
    </row>
    <row r="22" spans="1:8" x14ac:dyDescent="0.25">
      <c r="A22" s="45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1.931454938860395</v>
      </c>
    </row>
    <row r="23" spans="1:8" x14ac:dyDescent="0.25">
      <c r="A23" s="45">
        <v>300.00244099999998</v>
      </c>
      <c r="B23">
        <v>24.797450999999999</v>
      </c>
      <c r="C23" s="4">
        <v>4.6099999999999998E-4</v>
      </c>
    </row>
    <row r="24" spans="1:8" x14ac:dyDescent="0.25">
      <c r="A24" s="45">
        <v>349.99331699999999</v>
      </c>
      <c r="B24">
        <v>31.140346000000001</v>
      </c>
      <c r="C24" s="4">
        <v>4.08E-4</v>
      </c>
    </row>
    <row r="25" spans="1:8" x14ac:dyDescent="0.25">
      <c r="A25" s="45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C25/D25</f>
        <v>1.816313302283084</v>
      </c>
      <c r="H25" s="31"/>
    </row>
    <row r="26" spans="1:8" x14ac:dyDescent="0.25">
      <c r="A26" s="45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C26/D26</f>
        <v>1.8149010945304564</v>
      </c>
    </row>
    <row r="27" spans="1:8" x14ac:dyDescent="0.25">
      <c r="A27" s="45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1.8322153885573376</v>
      </c>
    </row>
    <row r="28" spans="1:8" x14ac:dyDescent="0.25">
      <c r="A28" s="45">
        <v>349.99423200000001</v>
      </c>
      <c r="B28">
        <v>31.179064</v>
      </c>
      <c r="C28" s="4">
        <v>4.1599999999999997E-4</v>
      </c>
    </row>
    <row r="29" spans="1:8" x14ac:dyDescent="0.25">
      <c r="A29" s="45">
        <v>399.993561</v>
      </c>
      <c r="B29">
        <v>38.221895000000004</v>
      </c>
      <c r="C29" s="4">
        <v>3.9100000000000002E-4</v>
      </c>
    </row>
    <row r="30" spans="1:8" x14ac:dyDescent="0.25">
      <c r="A30" s="45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C30/D30</f>
        <v>1.6923887824612565</v>
      </c>
    </row>
    <row r="31" spans="1:8" x14ac:dyDescent="0.25">
      <c r="A31" s="45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C31/D31</f>
        <v>1.7320036561669931</v>
      </c>
    </row>
    <row r="32" spans="1:8" x14ac:dyDescent="0.25">
      <c r="A32" s="45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1.7526100061678116</v>
      </c>
    </row>
    <row r="33" spans="1:7" x14ac:dyDescent="0.25">
      <c r="A33" s="45">
        <v>399.99977251612898</v>
      </c>
      <c r="B33">
        <v>38.182156999999997</v>
      </c>
      <c r="C33" s="4">
        <v>4.0438709677419399E-4</v>
      </c>
    </row>
    <row r="34" spans="1:7" x14ac:dyDescent="0.25">
      <c r="A34" s="45">
        <v>450.00015464516099</v>
      </c>
      <c r="B34">
        <v>46.020510999999999</v>
      </c>
      <c r="C34" s="4">
        <v>3.6161290322580598E-4</v>
      </c>
    </row>
    <row r="35" spans="1:7" x14ac:dyDescent="0.25">
      <c r="A35" s="45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C35/D35</f>
        <v>1.6816553468183173</v>
      </c>
    </row>
    <row r="36" spans="1:7" x14ac:dyDescent="0.25">
      <c r="A36" s="45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C36/D36</f>
        <v>1.6981677585310941</v>
      </c>
    </row>
    <row r="37" spans="1:7" x14ac:dyDescent="0.25">
      <c r="A37" s="45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1.7136264922103026</v>
      </c>
    </row>
    <row r="38" spans="1:7" x14ac:dyDescent="0.25">
      <c r="A38" s="45">
        <v>449.99888367741897</v>
      </c>
      <c r="B38">
        <v>45.952765999999997</v>
      </c>
      <c r="C38" s="4">
        <v>3.5251612903225801E-4</v>
      </c>
    </row>
    <row r="39" spans="1:7" x14ac:dyDescent="0.25">
      <c r="A39" s="45">
        <v>500.00030522580698</v>
      </c>
      <c r="B39">
        <v>54.551962000000003</v>
      </c>
      <c r="C39" s="4">
        <v>3.4064516129032299E-4</v>
      </c>
    </row>
    <row r="40" spans="1:7" x14ac:dyDescent="0.25">
      <c r="A40" s="45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C40/D40</f>
        <v>1.6679055009223307</v>
      </c>
    </row>
    <row r="41" spans="1:7" x14ac:dyDescent="0.25">
      <c r="A41" s="45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C41/D41</f>
        <v>1.6943649457299172</v>
      </c>
    </row>
    <row r="42" spans="1:7" x14ac:dyDescent="0.25">
      <c r="A42" s="45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1.7017711940262377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opLeftCell="A16" zoomScaleNormal="100" workbookViewId="0">
      <selection activeCell="K16" sqref="K16"/>
    </sheetView>
  </sheetViews>
  <sheetFormatPr defaultRowHeight="15" x14ac:dyDescent="0.25"/>
  <cols>
    <col min="1" max="16384" width="9" style="106"/>
  </cols>
  <sheetData>
    <row r="1" spans="1:16" ht="21" customHeight="1" x14ac:dyDescent="0.35">
      <c r="A1" s="104" t="s">
        <v>64</v>
      </c>
      <c r="B1" s="105" t="s">
        <v>65</v>
      </c>
      <c r="C1" s="122" t="s">
        <v>73</v>
      </c>
      <c r="D1" s="122"/>
      <c r="E1" s="122"/>
      <c r="F1" s="122"/>
      <c r="G1" s="122"/>
      <c r="H1" s="122"/>
      <c r="I1" s="121"/>
    </row>
    <row r="2" spans="1:16" s="108" customFormat="1" ht="15.75" x14ac:dyDescent="0.25">
      <c r="A2" s="106"/>
      <c r="B2" s="106"/>
      <c r="C2" s="120"/>
      <c r="D2" s="120"/>
      <c r="E2" s="120"/>
      <c r="F2" s="120"/>
      <c r="G2" s="120"/>
      <c r="H2" s="120"/>
      <c r="I2" s="121"/>
      <c r="J2" s="106"/>
      <c r="K2" s="106"/>
      <c r="L2" s="106"/>
      <c r="M2" s="107"/>
      <c r="N2" s="107"/>
      <c r="O2" s="107"/>
      <c r="P2" s="107"/>
    </row>
    <row r="3" spans="1:16" s="112" customFormat="1" ht="15.75" x14ac:dyDescent="0.25">
      <c r="A3" s="109" t="s">
        <v>66</v>
      </c>
      <c r="B3" s="110">
        <v>2</v>
      </c>
      <c r="C3" s="107"/>
      <c r="D3" s="107"/>
      <c r="E3" s="107"/>
      <c r="F3" s="111"/>
      <c r="G3" s="111"/>
      <c r="H3" s="106"/>
      <c r="I3" s="106"/>
      <c r="J3" s="106"/>
      <c r="K3" s="106"/>
      <c r="L3" s="106"/>
    </row>
    <row r="4" spans="1:16" ht="15.75" x14ac:dyDescent="0.25">
      <c r="A4" s="113" t="s">
        <v>67</v>
      </c>
      <c r="B4" s="114" t="s">
        <v>68</v>
      </c>
      <c r="C4" s="112"/>
      <c r="D4" s="112"/>
      <c r="E4" s="108"/>
      <c r="F4" s="115"/>
      <c r="G4" s="116"/>
      <c r="M4" s="113"/>
      <c r="N4" s="113"/>
      <c r="O4" s="113"/>
      <c r="P4" s="113"/>
    </row>
    <row r="6" spans="1:16" x14ac:dyDescent="0.25">
      <c r="A6" s="117" t="s">
        <v>69</v>
      </c>
      <c r="B6" s="117" t="s">
        <v>70</v>
      </c>
      <c r="C6" s="117" t="s">
        <v>71</v>
      </c>
      <c r="D6" s="117" t="s">
        <v>72</v>
      </c>
      <c r="E6" s="117" t="s">
        <v>11</v>
      </c>
      <c r="G6" s="106">
        <v>200</v>
      </c>
      <c r="H6" s="106">
        <f>D7</f>
        <v>0.54807226651871011</v>
      </c>
      <c r="I6" s="106">
        <f>E7</f>
        <v>-3.8688175842933603E-2</v>
      </c>
    </row>
    <row r="7" spans="1:16" x14ac:dyDescent="0.25">
      <c r="A7" s="161">
        <v>200</v>
      </c>
      <c r="B7" s="118">
        <v>1.6097600000000001</v>
      </c>
      <c r="C7" s="118">
        <v>0.84656000000000098</v>
      </c>
      <c r="D7" s="118">
        <f t="array" ref="D7:E7">LINEST(C7:C9,B7:B9)</f>
        <v>0.54807226651871011</v>
      </c>
      <c r="E7" s="118">
        <v>-3.8688175842933603E-2</v>
      </c>
      <c r="G7" s="106">
        <v>300</v>
      </c>
      <c r="H7" s="106">
        <f>D11</f>
        <v>0.48614802466536494</v>
      </c>
      <c r="I7" s="106">
        <f>E11</f>
        <v>2.6552909802438407E-2</v>
      </c>
    </row>
    <row r="8" spans="1:16" ht="12.95" customHeight="1" x14ac:dyDescent="0.25">
      <c r="A8" s="161"/>
      <c r="B8" s="118">
        <v>3.1325500000000002</v>
      </c>
      <c r="C8" s="118">
        <v>1.6737500000000001</v>
      </c>
      <c r="G8" s="106">
        <v>400</v>
      </c>
      <c r="H8" s="106">
        <f>D15</f>
        <v>0.42986521481307871</v>
      </c>
      <c r="I8" s="106">
        <f>E15</f>
        <v>2.2194633949000231E-2</v>
      </c>
    </row>
    <row r="9" spans="1:16" x14ac:dyDescent="0.25">
      <c r="A9" s="161"/>
      <c r="B9" s="118">
        <v>6.28254</v>
      </c>
      <c r="C9" s="118">
        <v>3.40604</v>
      </c>
      <c r="G9" s="106">
        <v>600</v>
      </c>
      <c r="H9" s="106">
        <f>D19</f>
        <v>0.41722643689075506</v>
      </c>
      <c r="I9" s="106">
        <f>E19</f>
        <v>-1.6398759909509342E-2</v>
      </c>
    </row>
    <row r="11" spans="1:16" x14ac:dyDescent="0.25">
      <c r="A11" s="161">
        <v>300</v>
      </c>
      <c r="B11" s="119">
        <v>1.3126800000000001</v>
      </c>
      <c r="C11" s="118">
        <v>0.67167999999999795</v>
      </c>
      <c r="D11" s="118">
        <f t="array" ref="D11:E11">LINEST(C11:C13,B11:B13)</f>
        <v>0.48614802466536494</v>
      </c>
      <c r="E11" s="118">
        <v>2.6552909802438407E-2</v>
      </c>
    </row>
    <row r="12" spans="1:16" x14ac:dyDescent="0.25">
      <c r="A12" s="161"/>
      <c r="B12" s="119">
        <v>2.56698</v>
      </c>
      <c r="C12" s="118">
        <v>1.2641800000000001</v>
      </c>
    </row>
    <row r="13" spans="1:16" x14ac:dyDescent="0.25">
      <c r="A13" s="161"/>
      <c r="B13" s="119">
        <v>5.1886299999999999</v>
      </c>
      <c r="C13" s="118">
        <v>2.55233</v>
      </c>
    </row>
    <row r="15" spans="1:16" x14ac:dyDescent="0.25">
      <c r="A15" s="161">
        <v>400</v>
      </c>
      <c r="B15" s="106">
        <v>1.0988599999999999</v>
      </c>
      <c r="C15" s="106">
        <v>0.49066000000000298</v>
      </c>
      <c r="D15" s="118">
        <f t="array" ref="D15:E15">LINEST(C15:C17,B15:B17)</f>
        <v>0.42986521481307871</v>
      </c>
      <c r="E15" s="118">
        <v>2.2194633949000231E-2</v>
      </c>
    </row>
    <row r="16" spans="1:16" x14ac:dyDescent="0.25">
      <c r="A16" s="161"/>
      <c r="B16" s="106">
        <v>2.1520299999999999</v>
      </c>
      <c r="C16" s="106">
        <v>0.95303000000000204</v>
      </c>
    </row>
    <row r="17" spans="1:5" x14ac:dyDescent="0.25">
      <c r="A17" s="161"/>
      <c r="B17" s="106">
        <v>4.3627200000000004</v>
      </c>
      <c r="C17" s="106">
        <v>1.8957200000000001</v>
      </c>
    </row>
    <row r="19" spans="1:5" x14ac:dyDescent="0.25">
      <c r="A19" s="161">
        <v>600</v>
      </c>
      <c r="B19" s="106">
        <v>0.97472700000000001</v>
      </c>
      <c r="C19" s="106">
        <v>0.38922700000000399</v>
      </c>
      <c r="D19" s="118">
        <f t="array" ref="D19:E19">LINEST(C19:C21,B19:B21)</f>
        <v>0.41722643689075506</v>
      </c>
      <c r="E19" s="118">
        <v>-1.6398759909509342E-2</v>
      </c>
    </row>
    <row r="20" spans="1:5" x14ac:dyDescent="0.25">
      <c r="A20" s="161"/>
      <c r="B20" s="106">
        <v>1.9169700000000001</v>
      </c>
      <c r="C20" s="106">
        <v>0.78496999999999495</v>
      </c>
    </row>
    <row r="21" spans="1:5" x14ac:dyDescent="0.25">
      <c r="A21" s="161"/>
      <c r="B21" s="106">
        <v>3.8989400000000001</v>
      </c>
      <c r="C21" s="106">
        <v>1.6098399999999999</v>
      </c>
    </row>
  </sheetData>
  <mergeCells count="4">
    <mergeCell ref="A7:A9"/>
    <mergeCell ref="A11:A13"/>
    <mergeCell ref="A15:A17"/>
    <mergeCell ref="A19:A2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IPB1-26b</vt:lpstr>
      <vt:lpstr>IPB1-29b</vt:lpstr>
      <vt:lpstr>IPB2-28b</vt:lpstr>
      <vt:lpstr>IPB2-27b</vt:lpstr>
      <vt:lpstr>SRI-IPB2-27b</vt:lpstr>
      <vt:lpstr>DC-he-ipb1-29b</vt:lpstr>
      <vt:lpstr>DC-h2-ipb2-28b</vt:lpstr>
      <vt:lpstr>DC-h2-sri-ipb2-27b</vt:lpstr>
      <vt:lpstr>28b</vt:lpstr>
      <vt:lpstr>'28b'!Print_Area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2016-10-20T19:20:23Z</dcterms:modified>
</cp:coreProperties>
</file>