
<file path=[Content_Types].xml><?xml version="1.0" encoding="utf-8"?>
<Types xmlns="http://schemas.openxmlformats.org/package/2006/content-types">
  <Default Extension="png" ContentType="image/png"/>
  <Default Extension="emf" ContentType="image/x-emf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drawings/drawing5.xml" ContentType="application/vnd.openxmlformats-officedocument.drawing+xml"/>
  <Override PartName="/xl/charts/chart8.xml" ContentType="application/vnd.openxmlformats-officedocument.drawingml.chart+xml"/>
  <Override PartName="/xl/drawings/drawing6.xml" ContentType="application/vnd.openxmlformats-officedocument.drawing+xml"/>
  <Override PartName="/xl/charts/chart9.xml" ContentType="application/vnd.openxmlformats-officedocument.drawingml.chart+xml"/>
  <Override PartName="/xl/drawings/drawing7.xml" ContentType="application/vnd.openxmlformats-officedocument.drawing+xml"/>
  <Override PartName="/xl/charts/chart10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050" yWindow="30" windowWidth="25215" windowHeight="11505" tabRatio="862" activeTab="2"/>
  </bookViews>
  <sheets>
    <sheet name="AllDC" sheetId="25" r:id="rId1"/>
    <sheet name="ipb1-30b-he-110816" sheetId="32" r:id="rId2"/>
    <sheet name="ipb1-30b-he-122016" sheetId="31" r:id="rId3"/>
    <sheet name="ipb1-29b-he-100316" sheetId="24" r:id="rId4"/>
    <sheet name="ipb1-29b-he-101216" sheetId="11" r:id="rId5"/>
    <sheet name="ipb1-29b-h2" sheetId="23" r:id="rId6"/>
    <sheet name="ipb2-28b-h2" sheetId="14" r:id="rId7"/>
    <sheet name="DC-h2-sri-ipb2-27b" sheetId="22" r:id="rId8"/>
    <sheet name="sri-ipb2-DC-h2-101516" sheetId="35" r:id="rId9"/>
    <sheet name="sri-ipb2-DC-he-123116" sheetId="29" r:id="rId10"/>
    <sheet name="ipb3-32b-he-120916" sheetId="34" r:id="rId11"/>
    <sheet name="ipb3-32b-h2-12312016" sheetId="30" r:id="rId12"/>
    <sheet name="ipb3-32b-he-01022017" sheetId="33" r:id="rId13"/>
  </sheets>
  <definedNames>
    <definedName name="X_1">'ipb2-28b-h2'!$A$7:$A$17</definedName>
    <definedName name="Y_1">'ipb2-28b-h2'!$B$7:$B$17</definedName>
  </definedNames>
  <calcPr calcId="145621"/>
</workbook>
</file>

<file path=xl/calcChain.xml><?xml version="1.0" encoding="utf-8"?>
<calcChain xmlns="http://schemas.openxmlformats.org/spreadsheetml/2006/main">
  <c r="V24" i="33" l="1"/>
  <c r="V23" i="33"/>
  <c r="V20" i="33"/>
  <c r="V19" i="33"/>
  <c r="V18" i="33"/>
  <c r="V15" i="33"/>
  <c r="V14" i="33"/>
  <c r="V13" i="33"/>
  <c r="V10" i="33"/>
  <c r="V9" i="33"/>
  <c r="V8" i="33"/>
  <c r="V5" i="33"/>
  <c r="V4" i="33"/>
  <c r="V3" i="33"/>
  <c r="T23" i="33"/>
  <c r="T13" i="33"/>
  <c r="T18" i="33"/>
  <c r="T3" i="33"/>
  <c r="T8" i="33"/>
  <c r="A1" i="33"/>
  <c r="A1" i="30"/>
  <c r="A1" i="34"/>
  <c r="A1" i="29"/>
  <c r="V20" i="34"/>
  <c r="V19" i="34"/>
  <c r="V18" i="34"/>
  <c r="V15" i="34"/>
  <c r="V14" i="34"/>
  <c r="V13" i="34"/>
  <c r="V10" i="34"/>
  <c r="V9" i="34"/>
  <c r="V8" i="34"/>
  <c r="V5" i="34"/>
  <c r="V4" i="34"/>
  <c r="V3" i="34"/>
  <c r="V30" i="30"/>
  <c r="V29" i="30"/>
  <c r="V28" i="30"/>
  <c r="V25" i="30"/>
  <c r="V24" i="30"/>
  <c r="V23" i="30"/>
  <c r="V20" i="30"/>
  <c r="V19" i="30"/>
  <c r="V18" i="30"/>
  <c r="V15" i="30"/>
  <c r="V14" i="30"/>
  <c r="V13" i="30"/>
  <c r="V10" i="30"/>
  <c r="V9" i="30"/>
  <c r="V8" i="30"/>
  <c r="V5" i="30"/>
  <c r="V4" i="30"/>
  <c r="V3" i="30"/>
  <c r="R3" i="30"/>
  <c r="A1" i="35"/>
  <c r="V35" i="32"/>
  <c r="V34" i="32"/>
  <c r="V33" i="32"/>
  <c r="V30" i="32"/>
  <c r="V29" i="32"/>
  <c r="V28" i="32"/>
  <c r="V25" i="32"/>
  <c r="V24" i="32"/>
  <c r="V23" i="32"/>
  <c r="V20" i="32"/>
  <c r="V19" i="32"/>
  <c r="V18" i="32"/>
  <c r="V15" i="32"/>
  <c r="V14" i="32"/>
  <c r="V13" i="32"/>
  <c r="V10" i="32"/>
  <c r="V9" i="32"/>
  <c r="V8" i="32"/>
  <c r="V4" i="32"/>
  <c r="V5" i="32"/>
  <c r="V3" i="32"/>
  <c r="A1" i="31"/>
  <c r="A1" i="32"/>
  <c r="E1" i="25" s="1"/>
  <c r="V30" i="29" l="1"/>
  <c r="V29" i="29"/>
  <c r="V28" i="29"/>
  <c r="V25" i="29"/>
  <c r="V24" i="29"/>
  <c r="V23" i="29"/>
  <c r="V20" i="29"/>
  <c r="V19" i="29"/>
  <c r="V18" i="29"/>
  <c r="V15" i="29"/>
  <c r="V14" i="29"/>
  <c r="V13" i="29"/>
  <c r="V10" i="29"/>
  <c r="V9" i="29"/>
  <c r="V8" i="29"/>
  <c r="V4" i="29"/>
  <c r="V5" i="29"/>
  <c r="V3" i="29"/>
  <c r="V40" i="35"/>
  <c r="V39" i="35"/>
  <c r="V38" i="35"/>
  <c r="V35" i="35"/>
  <c r="V34" i="35"/>
  <c r="V33" i="35"/>
  <c r="V30" i="35"/>
  <c r="V29" i="35"/>
  <c r="V28" i="35"/>
  <c r="V25" i="35"/>
  <c r="V24" i="35"/>
  <c r="V23" i="35"/>
  <c r="V20" i="35"/>
  <c r="V19" i="35"/>
  <c r="V18" i="35"/>
  <c r="V15" i="35"/>
  <c r="V14" i="35"/>
  <c r="V13" i="35"/>
  <c r="V10" i="35"/>
  <c r="V9" i="35"/>
  <c r="V8" i="35"/>
  <c r="V4" i="35"/>
  <c r="V5" i="35"/>
  <c r="V3" i="35"/>
  <c r="R39" i="35"/>
  <c r="R40" i="35"/>
  <c r="R38" i="35"/>
  <c r="R34" i="35"/>
  <c r="R35" i="35"/>
  <c r="R33" i="35"/>
  <c r="T33" i="35" s="1"/>
  <c r="U40" i="35"/>
  <c r="U39" i="35"/>
  <c r="U38" i="35"/>
  <c r="T38" i="35"/>
  <c r="S38" i="35"/>
  <c r="U35" i="35"/>
  <c r="U34" i="35"/>
  <c r="U33" i="35"/>
  <c r="U30" i="35"/>
  <c r="R30" i="35"/>
  <c r="U29" i="35"/>
  <c r="R29" i="35"/>
  <c r="U28" i="35"/>
  <c r="T28" i="35"/>
  <c r="S28" i="35"/>
  <c r="R28" i="35"/>
  <c r="U25" i="35"/>
  <c r="R25" i="35"/>
  <c r="U24" i="35"/>
  <c r="R24" i="35"/>
  <c r="U23" i="35"/>
  <c r="T23" i="35"/>
  <c r="S23" i="35"/>
  <c r="R23" i="35"/>
  <c r="U20" i="35"/>
  <c r="R20" i="35"/>
  <c r="U19" i="35"/>
  <c r="R19" i="35"/>
  <c r="U18" i="35"/>
  <c r="T18" i="35"/>
  <c r="S18" i="35"/>
  <c r="R18" i="35"/>
  <c r="U15" i="35"/>
  <c r="R15" i="35"/>
  <c r="U14" i="35"/>
  <c r="R14" i="35"/>
  <c r="U13" i="35"/>
  <c r="T13" i="35"/>
  <c r="S13" i="35"/>
  <c r="R13" i="35"/>
  <c r="U10" i="35"/>
  <c r="R10" i="35"/>
  <c r="U9" i="35"/>
  <c r="R9" i="35"/>
  <c r="U8" i="35"/>
  <c r="T8" i="35"/>
  <c r="S8" i="35"/>
  <c r="R8" i="35"/>
  <c r="U5" i="35"/>
  <c r="R5" i="35"/>
  <c r="U4" i="35"/>
  <c r="R4" i="35"/>
  <c r="U3" i="35"/>
  <c r="T3" i="35"/>
  <c r="S3" i="35"/>
  <c r="R3" i="35"/>
  <c r="V31" i="31"/>
  <c r="V30" i="31"/>
  <c r="V29" i="31"/>
  <c r="V26" i="31"/>
  <c r="V25" i="31"/>
  <c r="V24" i="31"/>
  <c r="V21" i="31"/>
  <c r="V20" i="31"/>
  <c r="V19" i="31"/>
  <c r="V16" i="31"/>
  <c r="V15" i="31"/>
  <c r="V14" i="31"/>
  <c r="V9" i="31"/>
  <c r="V11" i="31"/>
  <c r="V10" i="31"/>
  <c r="V5" i="31"/>
  <c r="V6" i="31"/>
  <c r="V4" i="31"/>
  <c r="T19" i="34"/>
  <c r="T14" i="34"/>
  <c r="T9" i="34"/>
  <c r="S33" i="35" l="1"/>
  <c r="Q13" i="25"/>
  <c r="Q12" i="25"/>
  <c r="Q11" i="25"/>
  <c r="Q10" i="25"/>
  <c r="Q9" i="25"/>
  <c r="Q8" i="25"/>
  <c r="Q7" i="25"/>
  <c r="Q6" i="25"/>
  <c r="R39" i="32"/>
  <c r="T38" i="32" s="1"/>
  <c r="F13" i="25" s="1"/>
  <c r="R40" i="32"/>
  <c r="R38" i="32"/>
  <c r="U40" i="32"/>
  <c r="U39" i="32"/>
  <c r="U38" i="32"/>
  <c r="S3" i="32"/>
  <c r="E6" i="25" s="1"/>
  <c r="R3" i="32"/>
  <c r="R4" i="32"/>
  <c r="R5" i="32"/>
  <c r="U5" i="32"/>
  <c r="U4" i="32"/>
  <c r="U3" i="32"/>
  <c r="S38" i="32" l="1"/>
  <c r="E13" i="25" s="1"/>
  <c r="T3" i="32"/>
  <c r="F6" i="25" s="1"/>
  <c r="O9" i="25"/>
  <c r="O8" i="25"/>
  <c r="O7" i="25"/>
  <c r="O6" i="25"/>
  <c r="U8" i="34"/>
  <c r="U3" i="34"/>
  <c r="R3" i="34"/>
  <c r="R21" i="34"/>
  <c r="U20" i="34"/>
  <c r="R20" i="34"/>
  <c r="U19" i="34"/>
  <c r="S19" i="34"/>
  <c r="R19" i="34"/>
  <c r="U18" i="34"/>
  <c r="R16" i="34"/>
  <c r="U15" i="34"/>
  <c r="R15" i="34"/>
  <c r="U14" i="34"/>
  <c r="S14" i="34"/>
  <c r="R14" i="34"/>
  <c r="U13" i="34"/>
  <c r="R11" i="34"/>
  <c r="U10" i="34"/>
  <c r="R10" i="34"/>
  <c r="U9" i="34"/>
  <c r="S9" i="34"/>
  <c r="R9" i="34"/>
  <c r="U5" i="34"/>
  <c r="R5" i="34"/>
  <c r="U4" i="34"/>
  <c r="R4" i="34"/>
  <c r="T4" i="34" s="1"/>
  <c r="U23" i="33"/>
  <c r="U18" i="33"/>
  <c r="U13" i="33"/>
  <c r="U8" i="33"/>
  <c r="U3" i="33"/>
  <c r="S23" i="33"/>
  <c r="R24" i="33"/>
  <c r="R23" i="33"/>
  <c r="S18" i="33"/>
  <c r="M9" i="25" s="1"/>
  <c r="R19" i="33"/>
  <c r="R20" i="33"/>
  <c r="R18" i="33"/>
  <c r="S13" i="33"/>
  <c r="M8" i="25" s="1"/>
  <c r="R14" i="33"/>
  <c r="R15" i="33"/>
  <c r="R13" i="33"/>
  <c r="S8" i="33"/>
  <c r="M7" i="25" s="1"/>
  <c r="R9" i="33"/>
  <c r="R10" i="33"/>
  <c r="R8" i="33"/>
  <c r="R8" i="30"/>
  <c r="R5" i="33"/>
  <c r="S3" i="33"/>
  <c r="M6" i="25" s="1"/>
  <c r="R4" i="33"/>
  <c r="R3" i="33"/>
  <c r="U24" i="33"/>
  <c r="U20" i="33"/>
  <c r="U19" i="33"/>
  <c r="U15" i="33"/>
  <c r="U14" i="33"/>
  <c r="U10" i="33"/>
  <c r="U9" i="33"/>
  <c r="U5" i="33"/>
  <c r="U4" i="33"/>
  <c r="S4" i="34" l="1"/>
  <c r="R8" i="32"/>
  <c r="T8" i="32" s="1"/>
  <c r="F7" i="25" s="1"/>
  <c r="U35" i="32"/>
  <c r="R35" i="32"/>
  <c r="U34" i="32"/>
  <c r="R34" i="32"/>
  <c r="U33" i="32"/>
  <c r="R33" i="32"/>
  <c r="S33" i="32" s="1"/>
  <c r="E12" i="25" s="1"/>
  <c r="U30" i="32"/>
  <c r="R30" i="32"/>
  <c r="U29" i="32"/>
  <c r="R29" i="32"/>
  <c r="U28" i="32"/>
  <c r="R28" i="32"/>
  <c r="T28" i="32" s="1"/>
  <c r="F11" i="25" s="1"/>
  <c r="U25" i="32"/>
  <c r="R25" i="32"/>
  <c r="U24" i="32"/>
  <c r="R24" i="32"/>
  <c r="U23" i="32"/>
  <c r="R23" i="32"/>
  <c r="T23" i="32" s="1"/>
  <c r="F10" i="25" s="1"/>
  <c r="U20" i="32"/>
  <c r="R20" i="32"/>
  <c r="U19" i="32"/>
  <c r="R19" i="32"/>
  <c r="U18" i="32"/>
  <c r="R18" i="32"/>
  <c r="T18" i="32" s="1"/>
  <c r="F9" i="25" s="1"/>
  <c r="U15" i="32"/>
  <c r="R15" i="32"/>
  <c r="U14" i="32"/>
  <c r="R14" i="32"/>
  <c r="U13" i="32"/>
  <c r="R13" i="32"/>
  <c r="S13" i="32" s="1"/>
  <c r="E8" i="25" s="1"/>
  <c r="U10" i="32"/>
  <c r="R10" i="32"/>
  <c r="U9" i="32"/>
  <c r="R9" i="32"/>
  <c r="U8" i="32"/>
  <c r="U28" i="29"/>
  <c r="U23" i="29"/>
  <c r="U18" i="29"/>
  <c r="U13" i="29"/>
  <c r="U8" i="29"/>
  <c r="U3" i="29"/>
  <c r="U30" i="29"/>
  <c r="U29" i="29"/>
  <c r="U25" i="29"/>
  <c r="U24" i="29"/>
  <c r="U20" i="29"/>
  <c r="U19" i="29"/>
  <c r="U15" i="29"/>
  <c r="U14" i="29"/>
  <c r="U10" i="29"/>
  <c r="U9" i="29"/>
  <c r="U5" i="29"/>
  <c r="U4" i="29"/>
  <c r="U30" i="30"/>
  <c r="U29" i="30"/>
  <c r="U28" i="30"/>
  <c r="P11" i="25" s="1"/>
  <c r="U25" i="30"/>
  <c r="U24" i="30"/>
  <c r="U23" i="30"/>
  <c r="P10" i="25" s="1"/>
  <c r="U20" i="30"/>
  <c r="U19" i="30"/>
  <c r="U18" i="30"/>
  <c r="P9" i="25" s="1"/>
  <c r="U15" i="30"/>
  <c r="U14" i="30"/>
  <c r="U13" i="30"/>
  <c r="P8" i="25" s="1"/>
  <c r="U10" i="30"/>
  <c r="U9" i="30"/>
  <c r="U8" i="30"/>
  <c r="P7" i="25" s="1"/>
  <c r="U5" i="30"/>
  <c r="U4" i="30"/>
  <c r="U3" i="30"/>
  <c r="P6" i="25" s="1"/>
  <c r="U4" i="31"/>
  <c r="U5" i="31"/>
  <c r="U6" i="31"/>
  <c r="U9" i="31"/>
  <c r="U10" i="31"/>
  <c r="U11" i="31"/>
  <c r="U14" i="31"/>
  <c r="U15" i="31"/>
  <c r="U16" i="31"/>
  <c r="U19" i="31"/>
  <c r="U20" i="31"/>
  <c r="U21" i="31"/>
  <c r="U24" i="31"/>
  <c r="U25" i="31"/>
  <c r="U26" i="31"/>
  <c r="U29" i="31"/>
  <c r="U30" i="31"/>
  <c r="U31" i="31"/>
  <c r="L11" i="25"/>
  <c r="L10" i="25"/>
  <c r="L9" i="25"/>
  <c r="L8" i="25"/>
  <c r="L7" i="25"/>
  <c r="L6" i="25"/>
  <c r="T29" i="31"/>
  <c r="S29" i="31"/>
  <c r="T24" i="31"/>
  <c r="S24" i="31"/>
  <c r="T19" i="31"/>
  <c r="S19" i="31"/>
  <c r="T14" i="31"/>
  <c r="S14" i="31"/>
  <c r="T9" i="31"/>
  <c r="S9" i="31"/>
  <c r="T4" i="31"/>
  <c r="S4" i="31"/>
  <c r="R31" i="31"/>
  <c r="R30" i="31"/>
  <c r="R29" i="31"/>
  <c r="R26" i="31"/>
  <c r="R25" i="31"/>
  <c r="R24" i="31"/>
  <c r="R21" i="31"/>
  <c r="R20" i="31"/>
  <c r="R19" i="31"/>
  <c r="R16" i="31"/>
  <c r="R15" i="31"/>
  <c r="R14" i="31"/>
  <c r="R11" i="31"/>
  <c r="R10" i="31"/>
  <c r="R9" i="31"/>
  <c r="R6" i="31"/>
  <c r="R5" i="31"/>
  <c r="R4" i="31"/>
  <c r="S18" i="32" l="1"/>
  <c r="E9" i="25" s="1"/>
  <c r="S28" i="32"/>
  <c r="E11" i="25" s="1"/>
  <c r="S8" i="32"/>
  <c r="E7" i="25" s="1"/>
  <c r="T13" i="32"/>
  <c r="F8" i="25" s="1"/>
  <c r="T33" i="32"/>
  <c r="F12" i="25" s="1"/>
  <c r="S23" i="32"/>
  <c r="E10" i="25" s="1"/>
  <c r="R28" i="30"/>
  <c r="S13" i="30"/>
  <c r="K8" i="25" s="1"/>
  <c r="T8" i="30"/>
  <c r="R18" i="30"/>
  <c r="S18" i="30" s="1"/>
  <c r="K9" i="25" s="1"/>
  <c r="R14" i="30"/>
  <c r="R13" i="30"/>
  <c r="T13" i="30" s="1"/>
  <c r="R30" i="30"/>
  <c r="R29" i="30"/>
  <c r="T28" i="30" s="1"/>
  <c r="R25" i="30"/>
  <c r="R24" i="30"/>
  <c r="R23" i="30"/>
  <c r="T23" i="30" s="1"/>
  <c r="R20" i="30"/>
  <c r="R19" i="30"/>
  <c r="T18" i="30" s="1"/>
  <c r="R15" i="30"/>
  <c r="R10" i="30"/>
  <c r="R9" i="30"/>
  <c r="S8" i="30" s="1"/>
  <c r="K7" i="25" s="1"/>
  <c r="R5" i="30"/>
  <c r="R4" i="30"/>
  <c r="C11" i="25"/>
  <c r="C10" i="25"/>
  <c r="C9" i="25"/>
  <c r="C8" i="25"/>
  <c r="C7" i="25"/>
  <c r="C6" i="25"/>
  <c r="R30" i="29"/>
  <c r="R29" i="29"/>
  <c r="R28" i="29"/>
  <c r="T28" i="29" s="1"/>
  <c r="R25" i="29"/>
  <c r="R24" i="29"/>
  <c r="R23" i="29"/>
  <c r="S23" i="29" s="1"/>
  <c r="R20" i="29"/>
  <c r="R19" i="29"/>
  <c r="T18" i="29"/>
  <c r="S18" i="29"/>
  <c r="R18" i="29"/>
  <c r="R15" i="29"/>
  <c r="R14" i="29"/>
  <c r="T13" i="29"/>
  <c r="R13" i="29"/>
  <c r="S13" i="29" s="1"/>
  <c r="R10" i="29"/>
  <c r="R9" i="29"/>
  <c r="R8" i="29"/>
  <c r="T8" i="29" s="1"/>
  <c r="R5" i="29"/>
  <c r="R4" i="29"/>
  <c r="R3" i="29"/>
  <c r="T3" i="29" s="1"/>
  <c r="S28" i="30" l="1"/>
  <c r="K11" i="25" s="1"/>
  <c r="S23" i="30"/>
  <c r="K10" i="25" s="1"/>
  <c r="T3" i="30"/>
  <c r="S3" i="30"/>
  <c r="K6" i="25" s="1"/>
  <c r="S8" i="29"/>
  <c r="T23" i="29"/>
  <c r="S3" i="29"/>
  <c r="S28" i="29"/>
  <c r="G7" i="25" l="1"/>
  <c r="G8" i="25"/>
  <c r="G9" i="25"/>
  <c r="G6" i="25" l="1"/>
  <c r="J13" i="25"/>
  <c r="J12" i="25"/>
  <c r="J11" i="25"/>
  <c r="J10" i="25"/>
  <c r="J9" i="25"/>
  <c r="J8" i="25"/>
  <c r="J7" i="25"/>
  <c r="J6" i="25"/>
  <c r="G10" i="23" l="1"/>
  <c r="E10" i="23"/>
  <c r="G42" i="22" l="1"/>
  <c r="G41" i="22"/>
  <c r="G40" i="22"/>
  <c r="G37" i="22"/>
  <c r="G36" i="22"/>
  <c r="G35" i="22"/>
  <c r="G32" i="22"/>
  <c r="G31" i="22"/>
  <c r="G30" i="22"/>
  <c r="G27" i="22"/>
  <c r="G26" i="22"/>
  <c r="G25" i="22"/>
  <c r="G22" i="22"/>
  <c r="G21" i="22"/>
  <c r="G20" i="22"/>
  <c r="G17" i="22"/>
  <c r="G16" i="22"/>
  <c r="G15" i="22"/>
  <c r="G12" i="22"/>
  <c r="G11" i="22"/>
  <c r="G10" i="22"/>
  <c r="G6" i="22"/>
  <c r="G7" i="22"/>
  <c r="G5" i="22"/>
  <c r="G22" i="14"/>
  <c r="G21" i="14"/>
  <c r="G20" i="14"/>
  <c r="G17" i="14"/>
  <c r="G16" i="14"/>
  <c r="G15" i="14"/>
  <c r="G12" i="14"/>
  <c r="G11" i="14"/>
  <c r="G10" i="14"/>
  <c r="G6" i="14"/>
  <c r="G7" i="14"/>
  <c r="G5" i="14"/>
  <c r="G42" i="23"/>
  <c r="G41" i="23"/>
  <c r="G40" i="23"/>
  <c r="G37" i="23"/>
  <c r="G36" i="23"/>
  <c r="G35" i="23"/>
  <c r="G32" i="23"/>
  <c r="G31" i="23"/>
  <c r="G30" i="23"/>
  <c r="G27" i="23"/>
  <c r="G26" i="23"/>
  <c r="G25" i="23"/>
  <c r="G22" i="23"/>
  <c r="G21" i="23"/>
  <c r="G20" i="23"/>
  <c r="G17" i="23"/>
  <c r="G16" i="23"/>
  <c r="G15" i="23"/>
  <c r="G12" i="23"/>
  <c r="G11" i="23"/>
  <c r="G6" i="23"/>
  <c r="G5" i="23"/>
  <c r="G42" i="11"/>
  <c r="G41" i="11"/>
  <c r="G40" i="11"/>
  <c r="G37" i="11"/>
  <c r="G36" i="11"/>
  <c r="G35" i="11"/>
  <c r="G32" i="11"/>
  <c r="G31" i="11"/>
  <c r="G30" i="11"/>
  <c r="G27" i="11"/>
  <c r="G26" i="11"/>
  <c r="G25" i="11"/>
  <c r="G22" i="11"/>
  <c r="G21" i="11"/>
  <c r="G20" i="11"/>
  <c r="G17" i="11"/>
  <c r="G16" i="11"/>
  <c r="G15" i="11"/>
  <c r="G12" i="11"/>
  <c r="G11" i="11"/>
  <c r="G10" i="11"/>
  <c r="G6" i="11"/>
  <c r="G7" i="11"/>
  <c r="G5" i="11"/>
  <c r="G27" i="24"/>
  <c r="G26" i="24"/>
  <c r="G25" i="24"/>
  <c r="G22" i="24"/>
  <c r="G21" i="24"/>
  <c r="G20" i="24"/>
  <c r="G17" i="24"/>
  <c r="G16" i="24"/>
  <c r="G15" i="24"/>
  <c r="G12" i="24"/>
  <c r="G11" i="24"/>
  <c r="G10" i="24"/>
  <c r="G6" i="24"/>
  <c r="G7" i="24"/>
  <c r="G5" i="24"/>
  <c r="I7" i="25" l="1"/>
  <c r="I8" i="25"/>
  <c r="I9" i="25"/>
  <c r="I10" i="25"/>
  <c r="I11" i="25"/>
  <c r="I12" i="25"/>
  <c r="I13" i="25"/>
  <c r="I6" i="25"/>
  <c r="D13" i="25"/>
  <c r="H13" i="25"/>
  <c r="D12" i="25"/>
  <c r="H12" i="25"/>
  <c r="D11" i="25"/>
  <c r="H11" i="25"/>
  <c r="D10" i="25"/>
  <c r="H10" i="25"/>
  <c r="D9" i="25"/>
  <c r="H9" i="25"/>
  <c r="D8" i="25"/>
  <c r="H8" i="25"/>
  <c r="D7" i="25"/>
  <c r="H7" i="25"/>
  <c r="D6" i="25"/>
  <c r="H6" i="25"/>
  <c r="A2" i="25"/>
  <c r="E5" i="22" l="1"/>
  <c r="R5" i="11"/>
  <c r="R6" i="11"/>
  <c r="R7" i="11"/>
  <c r="R8" i="11"/>
  <c r="R9" i="11"/>
  <c r="R10" i="11"/>
  <c r="R11" i="11"/>
  <c r="R12" i="11"/>
  <c r="R13" i="11"/>
  <c r="R14" i="11"/>
  <c r="R15" i="11"/>
  <c r="R16" i="11"/>
  <c r="R4" i="11"/>
  <c r="O14" i="24"/>
  <c r="O13" i="24"/>
  <c r="O10" i="24"/>
  <c r="O7" i="24"/>
  <c r="N12" i="24"/>
  <c r="K15" i="24"/>
  <c r="J15" i="24"/>
  <c r="I15" i="24"/>
  <c r="D25" i="24"/>
  <c r="E25" i="24"/>
  <c r="I4" i="24"/>
  <c r="J4" i="24"/>
  <c r="N4" i="24" s="1"/>
  <c r="O4" i="24" s="1"/>
  <c r="K4" i="24"/>
  <c r="P4" i="24"/>
  <c r="Q4" i="24"/>
  <c r="J12" i="24"/>
  <c r="J11" i="24"/>
  <c r="J9" i="24"/>
  <c r="D27" i="24"/>
  <c r="D26" i="24"/>
  <c r="D22" i="24"/>
  <c r="D21" i="24"/>
  <c r="D20" i="24"/>
  <c r="D17" i="24"/>
  <c r="P16" i="24"/>
  <c r="D16" i="24"/>
  <c r="P15" i="24"/>
  <c r="D15" i="24"/>
  <c r="P14" i="24"/>
  <c r="P13" i="24"/>
  <c r="I12" i="24"/>
  <c r="D12" i="24"/>
  <c r="P11" i="24"/>
  <c r="I11" i="24"/>
  <c r="D11" i="24"/>
  <c r="P10" i="24"/>
  <c r="I10" i="24"/>
  <c r="D10" i="24"/>
  <c r="I9" i="24"/>
  <c r="Q8" i="24"/>
  <c r="I8" i="24"/>
  <c r="I7" i="24"/>
  <c r="D7" i="24"/>
  <c r="Q6" i="24"/>
  <c r="I6" i="24"/>
  <c r="D6" i="24"/>
  <c r="I5" i="24"/>
  <c r="D5" i="24"/>
  <c r="A1" i="24"/>
  <c r="E30" i="23"/>
  <c r="D31" i="23"/>
  <c r="N14" i="23"/>
  <c r="O14" i="23"/>
  <c r="K11" i="23"/>
  <c r="J11" i="23"/>
  <c r="E35" i="23"/>
  <c r="I11" i="23"/>
  <c r="I10" i="23"/>
  <c r="E10" i="24" l="1"/>
  <c r="J5" i="24" s="1"/>
  <c r="N5" i="24" s="1"/>
  <c r="O5" i="24" s="1"/>
  <c r="F15" i="24"/>
  <c r="K6" i="24" s="1"/>
  <c r="P6" i="24" s="1"/>
  <c r="P7" i="24" s="1"/>
  <c r="E5" i="24"/>
  <c r="E15" i="24"/>
  <c r="J6" i="24" s="1"/>
  <c r="N6" i="24" s="1"/>
  <c r="O6" i="24" s="1"/>
  <c r="J10" i="24"/>
  <c r="E20" i="24"/>
  <c r="J7" i="24" s="1"/>
  <c r="N8" i="24" s="1"/>
  <c r="O8" i="24" s="1"/>
  <c r="F25" i="24"/>
  <c r="K8" i="24" s="1"/>
  <c r="P12" i="24" s="1"/>
  <c r="K9" i="24"/>
  <c r="K12" i="24"/>
  <c r="F20" i="24"/>
  <c r="K7" i="24" s="1"/>
  <c r="P8" i="24" s="1"/>
  <c r="P9" i="24" s="1"/>
  <c r="F5" i="24"/>
  <c r="F10" i="24"/>
  <c r="K5" i="24" s="1"/>
  <c r="P5" i="24" s="1"/>
  <c r="O12" i="24"/>
  <c r="T6" i="22"/>
  <c r="T8" i="22"/>
  <c r="T10" i="22"/>
  <c r="T4" i="22"/>
  <c r="R5" i="23"/>
  <c r="R6" i="23"/>
  <c r="R8" i="23"/>
  <c r="R10" i="23"/>
  <c r="R12" i="23"/>
  <c r="R13" i="23"/>
  <c r="R14" i="23"/>
  <c r="R15" i="23"/>
  <c r="R16" i="23"/>
  <c r="R4" i="23"/>
  <c r="F30" i="23"/>
  <c r="D30" i="23"/>
  <c r="D15" i="23"/>
  <c r="F15" i="23" s="1"/>
  <c r="D16" i="23"/>
  <c r="D17" i="23"/>
  <c r="D20" i="23"/>
  <c r="D21" i="23"/>
  <c r="D22" i="23"/>
  <c r="D26" i="23"/>
  <c r="E25" i="23" s="1"/>
  <c r="D27" i="23"/>
  <c r="D32" i="23"/>
  <c r="J8" i="24" l="1"/>
  <c r="K10" i="24"/>
  <c r="K11" i="24"/>
  <c r="F25" i="23"/>
  <c r="E20" i="23"/>
  <c r="E15" i="23"/>
  <c r="F20" i="23"/>
  <c r="Q8" i="11"/>
  <c r="Q6" i="11"/>
  <c r="Q4" i="11"/>
  <c r="F5" i="23"/>
  <c r="E5" i="23"/>
  <c r="D10" i="23"/>
  <c r="D5" i="23"/>
  <c r="D42" i="23"/>
  <c r="D41" i="23"/>
  <c r="D40" i="23"/>
  <c r="D37" i="23"/>
  <c r="D36" i="23"/>
  <c r="D35" i="23"/>
  <c r="K9" i="23"/>
  <c r="N12" i="23"/>
  <c r="O12" i="23" s="1"/>
  <c r="T12" i="22" s="1"/>
  <c r="K8" i="23"/>
  <c r="P12" i="23" s="1"/>
  <c r="J8" i="23"/>
  <c r="P16" i="23"/>
  <c r="P15" i="23"/>
  <c r="P14" i="23"/>
  <c r="P13" i="23"/>
  <c r="D12" i="23"/>
  <c r="P11" i="23"/>
  <c r="D11" i="23"/>
  <c r="P10" i="23"/>
  <c r="F10" i="23"/>
  <c r="K5" i="23" s="1"/>
  <c r="P5" i="23" s="1"/>
  <c r="J5" i="23"/>
  <c r="N5" i="23" s="1"/>
  <c r="O5" i="23" s="1"/>
  <c r="I9" i="23"/>
  <c r="I8" i="23"/>
  <c r="I7" i="23"/>
  <c r="I6" i="23"/>
  <c r="D6" i="23"/>
  <c r="I5" i="23"/>
  <c r="I4" i="23"/>
  <c r="A1" i="23"/>
  <c r="Q5" i="24" l="1"/>
  <c r="T5" i="22"/>
  <c r="Q5" i="11"/>
  <c r="O15" i="24"/>
  <c r="F35" i="23"/>
  <c r="E40" i="23"/>
  <c r="T14" i="22" s="1"/>
  <c r="F40" i="23"/>
  <c r="J4" i="23"/>
  <c r="K4" i="23"/>
  <c r="P4" i="23" s="1"/>
  <c r="J9" i="23"/>
  <c r="J10" i="23"/>
  <c r="N13" i="23" s="1"/>
  <c r="O13" i="23" s="1"/>
  <c r="T13" i="22" s="1"/>
  <c r="N10" i="23"/>
  <c r="O10" i="23" s="1"/>
  <c r="J6" i="23"/>
  <c r="N6" i="23" s="1"/>
  <c r="O6" i="23" s="1"/>
  <c r="J7" i="23"/>
  <c r="N8" i="23" s="1"/>
  <c r="O8" i="23" s="1"/>
  <c r="K7" i="23"/>
  <c r="P8" i="23" s="1"/>
  <c r="P9" i="23" s="1"/>
  <c r="K6" i="23"/>
  <c r="P6" i="23" s="1"/>
  <c r="P7" i="23" s="1"/>
  <c r="O9" i="24" l="1"/>
  <c r="O11" i="24"/>
  <c r="O16" i="24"/>
  <c r="I15" i="23"/>
  <c r="L15" i="23"/>
  <c r="K15" i="23"/>
  <c r="J15" i="23"/>
  <c r="K10" i="23"/>
  <c r="N4" i="23"/>
  <c r="O4" i="23" s="1"/>
  <c r="O16" i="23" l="1"/>
  <c r="O15" i="23"/>
  <c r="O11" i="23"/>
  <c r="O9" i="23"/>
  <c r="O7" i="23"/>
  <c r="Q7" i="24" l="1"/>
  <c r="E5" i="11" l="1"/>
  <c r="Q5" i="22" l="1"/>
  <c r="Q8" i="22"/>
  <c r="Q12" i="22"/>
  <c r="Q16" i="22"/>
  <c r="I11" i="22" l="1"/>
  <c r="I10" i="22"/>
  <c r="F35" i="22"/>
  <c r="K10" i="22" s="1"/>
  <c r="E35" i="22"/>
  <c r="J10" i="22" s="1"/>
  <c r="D41" i="22"/>
  <c r="F40" i="22" s="1"/>
  <c r="K11" i="22" s="1"/>
  <c r="D42" i="22"/>
  <c r="D40" i="22"/>
  <c r="E40" i="22" s="1"/>
  <c r="J11" i="22" s="1"/>
  <c r="N14" i="22" s="1"/>
  <c r="D37" i="22"/>
  <c r="D36" i="22"/>
  <c r="D35" i="22"/>
  <c r="E25" i="11" l="1"/>
  <c r="N10" i="11" s="1"/>
  <c r="O10" i="11" s="1"/>
  <c r="S10" i="22" s="1"/>
  <c r="D26" i="11"/>
  <c r="I4" i="11"/>
  <c r="D5" i="11"/>
  <c r="I5" i="11"/>
  <c r="D6" i="11"/>
  <c r="J4" i="11" s="1"/>
  <c r="I6" i="11"/>
  <c r="D7" i="11"/>
  <c r="I7" i="11"/>
  <c r="I8" i="11"/>
  <c r="I9" i="11"/>
  <c r="D10" i="11"/>
  <c r="F10" i="11"/>
  <c r="K5" i="11" s="1"/>
  <c r="P5" i="11" s="1"/>
  <c r="I10" i="11"/>
  <c r="P10" i="11"/>
  <c r="D11" i="11"/>
  <c r="E10" i="11" s="1"/>
  <c r="J5" i="11" s="1"/>
  <c r="N5" i="11" s="1"/>
  <c r="O5" i="11" s="1"/>
  <c r="S5" i="22" s="1"/>
  <c r="I11" i="11"/>
  <c r="P11" i="11"/>
  <c r="D12" i="11"/>
  <c r="I12" i="11"/>
  <c r="P13" i="11"/>
  <c r="P14" i="11"/>
  <c r="D15" i="11"/>
  <c r="E15" i="11" s="1"/>
  <c r="J6" i="11" s="1"/>
  <c r="N6" i="11" s="1"/>
  <c r="O6" i="11" s="1"/>
  <c r="S6" i="22" s="1"/>
  <c r="P15" i="11"/>
  <c r="D16" i="11"/>
  <c r="P16" i="11"/>
  <c r="D17" i="11"/>
  <c r="D20" i="11"/>
  <c r="F20" i="11" s="1"/>
  <c r="K7" i="11" s="1"/>
  <c r="P8" i="11" s="1"/>
  <c r="P9" i="11" s="1"/>
  <c r="E20" i="11"/>
  <c r="J7" i="11" s="1"/>
  <c r="N8" i="11" s="1"/>
  <c r="O8" i="11" s="1"/>
  <c r="S8" i="22" s="1"/>
  <c r="D21" i="11"/>
  <c r="D22" i="11"/>
  <c r="F25" i="11"/>
  <c r="K8" i="11" s="1"/>
  <c r="P12" i="11" s="1"/>
  <c r="D27" i="11"/>
  <c r="D30" i="11"/>
  <c r="F30" i="11" s="1"/>
  <c r="K9" i="11" s="1"/>
  <c r="D31" i="11"/>
  <c r="D32" i="11"/>
  <c r="D35" i="11"/>
  <c r="F35" i="11" s="1"/>
  <c r="D36" i="11"/>
  <c r="D37" i="11"/>
  <c r="D40" i="11"/>
  <c r="F40" i="11" s="1"/>
  <c r="K12" i="11" s="1"/>
  <c r="D41" i="11"/>
  <c r="D42" i="11"/>
  <c r="K10" i="14"/>
  <c r="J10" i="14"/>
  <c r="I10" i="14"/>
  <c r="K11" i="11" l="1"/>
  <c r="K10" i="11"/>
  <c r="N4" i="11"/>
  <c r="O4" i="11" s="1"/>
  <c r="S4" i="22" s="1"/>
  <c r="J8" i="11"/>
  <c r="F5" i="11"/>
  <c r="K4" i="11" s="1"/>
  <c r="P4" i="11" s="1"/>
  <c r="E40" i="11"/>
  <c r="J12" i="11" s="1"/>
  <c r="N14" i="11" s="1"/>
  <c r="O14" i="11" s="1"/>
  <c r="S14" i="22" s="1"/>
  <c r="E35" i="11"/>
  <c r="E30" i="11"/>
  <c r="F15" i="11"/>
  <c r="K6" i="11" s="1"/>
  <c r="P6" i="11" s="1"/>
  <c r="P7" i="11" s="1"/>
  <c r="D25" i="22"/>
  <c r="I5" i="22"/>
  <c r="I4" i="22"/>
  <c r="B4" i="22"/>
  <c r="D10" i="22"/>
  <c r="D32" i="22"/>
  <c r="D31" i="22"/>
  <c r="D30" i="22"/>
  <c r="D27" i="22"/>
  <c r="D26" i="22"/>
  <c r="E25" i="22"/>
  <c r="N10" i="22" s="1"/>
  <c r="O10" i="22" s="1"/>
  <c r="D22" i="22"/>
  <c r="D21" i="22"/>
  <c r="D20" i="22"/>
  <c r="D17" i="22"/>
  <c r="P16" i="22"/>
  <c r="D16" i="22"/>
  <c r="P15" i="22"/>
  <c r="D15" i="22"/>
  <c r="F15" i="22" s="1"/>
  <c r="K6" i="22" s="1"/>
  <c r="P6" i="22" s="1"/>
  <c r="P7" i="22" s="1"/>
  <c r="P14" i="22"/>
  <c r="P13" i="22"/>
  <c r="D12" i="22"/>
  <c r="P11" i="22"/>
  <c r="D11" i="22"/>
  <c r="P10" i="22"/>
  <c r="I9" i="22"/>
  <c r="I8" i="22"/>
  <c r="I7" i="22"/>
  <c r="D7" i="22"/>
  <c r="I6" i="22"/>
  <c r="D6" i="22"/>
  <c r="D5" i="22"/>
  <c r="A1" i="22"/>
  <c r="J10" i="11" l="1"/>
  <c r="N13" i="11" s="1"/>
  <c r="O13" i="11" s="1"/>
  <c r="S13" i="22" s="1"/>
  <c r="J11" i="11"/>
  <c r="J9" i="11"/>
  <c r="N12" i="11"/>
  <c r="O12" i="11" s="1"/>
  <c r="S12" i="22" s="1"/>
  <c r="J8" i="22"/>
  <c r="E30" i="22"/>
  <c r="J9" i="22" s="1"/>
  <c r="F10" i="22"/>
  <c r="K5" i="22" s="1"/>
  <c r="P5" i="22" s="1"/>
  <c r="F25" i="22"/>
  <c r="K8" i="22" s="1"/>
  <c r="P12" i="22" s="1"/>
  <c r="N13" i="22"/>
  <c r="O13" i="22" s="1"/>
  <c r="O14" i="22"/>
  <c r="F30" i="22"/>
  <c r="K9" i="22" s="1"/>
  <c r="E20" i="22"/>
  <c r="J7" i="22" s="1"/>
  <c r="N8" i="22" s="1"/>
  <c r="O8" i="22" s="1"/>
  <c r="F20" i="22"/>
  <c r="K7" i="22" s="1"/>
  <c r="P8" i="22" s="1"/>
  <c r="J4" i="22"/>
  <c r="F5" i="22"/>
  <c r="K4" i="22" s="1"/>
  <c r="P4" i="22" s="1"/>
  <c r="E10" i="22"/>
  <c r="J5" i="22" s="1"/>
  <c r="N5" i="22" s="1"/>
  <c r="O5" i="22" s="1"/>
  <c r="E15" i="22"/>
  <c r="J6" i="22" s="1"/>
  <c r="N6" i="22" s="1"/>
  <c r="O6" i="22" s="1"/>
  <c r="I15" i="11" l="1"/>
  <c r="N4" i="22"/>
  <c r="O4" i="22" s="1"/>
  <c r="J15" i="22"/>
  <c r="I15" i="22"/>
  <c r="K15" i="22"/>
  <c r="R5" i="22"/>
  <c r="P9" i="22"/>
  <c r="R8" i="22"/>
  <c r="N12" i="22"/>
  <c r="O16" i="22" l="1"/>
  <c r="O15" i="22"/>
  <c r="O12" i="22"/>
  <c r="R12" i="22" l="1"/>
  <c r="D22" i="14" l="1"/>
  <c r="D21" i="14"/>
  <c r="D20" i="14"/>
  <c r="D15" i="14"/>
  <c r="D10" i="14"/>
  <c r="D7" i="14"/>
  <c r="D6" i="14"/>
  <c r="D5" i="14"/>
  <c r="D16" i="14" l="1"/>
  <c r="D17" i="14"/>
  <c r="D11" i="14"/>
  <c r="D12" i="14"/>
  <c r="A1" i="14" l="1"/>
  <c r="A1" i="11"/>
  <c r="E10" i="14" l="1" a="1"/>
  <c r="F10" i="14" s="1"/>
  <c r="K5" i="14" s="1"/>
  <c r="I7" i="14"/>
  <c r="I6" i="14"/>
  <c r="I5" i="14"/>
  <c r="I4" i="14"/>
  <c r="P8" i="14" l="1"/>
  <c r="E15" i="14" a="1"/>
  <c r="E15" i="14" s="1"/>
  <c r="J6" i="14" s="1"/>
  <c r="E5" i="14" a="1"/>
  <c r="E5" i="14" s="1"/>
  <c r="J4" i="14" s="1"/>
  <c r="E20" i="14" a="1"/>
  <c r="F20" i="14" s="1"/>
  <c r="K7" i="14" s="1"/>
  <c r="P16" i="14" s="1"/>
  <c r="E10" i="14"/>
  <c r="J5" i="14" s="1"/>
  <c r="N4" i="14" l="1"/>
  <c r="F15" i="14"/>
  <c r="K6" i="14" s="1"/>
  <c r="F5" i="14"/>
  <c r="K4" i="14" s="1"/>
  <c r="P5" i="14" s="1"/>
  <c r="E20" i="14"/>
  <c r="J7" i="14" s="1"/>
  <c r="N16" i="14" s="1"/>
  <c r="O16" i="14" s="1"/>
  <c r="N12" i="14"/>
  <c r="O12" i="14" s="1"/>
  <c r="N8" i="14"/>
  <c r="O8" i="14" s="1"/>
  <c r="N11" i="14"/>
  <c r="N9" i="14"/>
  <c r="N10" i="14"/>
  <c r="N5" i="14"/>
  <c r="O5" i="14" s="1"/>
  <c r="P12" i="14" l="1"/>
  <c r="O4" i="14"/>
  <c r="Q4" i="22" s="1"/>
  <c r="R4" i="22" s="1"/>
  <c r="O13" i="14"/>
  <c r="Q13" i="22" s="1"/>
  <c r="R13" i="22" s="1"/>
  <c r="O15" i="14"/>
  <c r="Q15" i="22" s="1"/>
  <c r="O11" i="14"/>
  <c r="Q11" i="22" s="1"/>
  <c r="O14" i="14"/>
  <c r="Q14" i="22" s="1"/>
  <c r="R14" i="22" s="1"/>
  <c r="O9" i="14"/>
  <c r="Q9" i="22" s="1"/>
  <c r="O6" i="14"/>
  <c r="Q6" i="22" s="1"/>
  <c r="R6" i="22" s="1"/>
  <c r="O7" i="14"/>
  <c r="Q7" i="22" s="1"/>
  <c r="N14" i="14"/>
  <c r="N13" i="14"/>
  <c r="N7" i="14"/>
  <c r="N15" i="14"/>
  <c r="N6" i="14"/>
  <c r="O10" i="14" l="1"/>
  <c r="Q10" i="22" l="1"/>
  <c r="R10" i="22" s="1"/>
  <c r="P10" i="14"/>
  <c r="P7" i="14"/>
  <c r="P6" i="14"/>
  <c r="P9" i="14"/>
  <c r="P15" i="14"/>
  <c r="P14" i="14"/>
  <c r="P4" i="14"/>
  <c r="P13" i="14"/>
  <c r="P11" i="14"/>
  <c r="K15" i="11" l="1"/>
  <c r="J15" i="11"/>
  <c r="O15" i="11" l="1"/>
  <c r="S15" i="22" s="1"/>
  <c r="O7" i="11"/>
  <c r="S7" i="22"/>
  <c r="O9" i="11"/>
  <c r="S9" i="22" s="1"/>
  <c r="O16" i="11"/>
  <c r="S16" i="22" s="1"/>
  <c r="O11" i="11"/>
  <c r="S11" i="22" s="1"/>
  <c r="O9" i="22" l="1"/>
  <c r="R9" i="22" s="1"/>
  <c r="O11" i="22"/>
  <c r="O7" i="22"/>
  <c r="R15" i="22"/>
  <c r="R16" i="22"/>
  <c r="R7" i="22" l="1"/>
  <c r="R11" i="22"/>
  <c r="T15" i="22" l="1"/>
  <c r="T11" i="22"/>
  <c r="T9" i="22"/>
  <c r="T16" i="22"/>
  <c r="Q7" i="11" l="1"/>
  <c r="T7" i="22"/>
</calcChain>
</file>

<file path=xl/sharedStrings.xml><?xml version="1.0" encoding="utf-8"?>
<sst xmlns="http://schemas.openxmlformats.org/spreadsheetml/2006/main" count="366" uniqueCount="65">
  <si>
    <t>Temp</t>
  </si>
  <si>
    <t>b</t>
  </si>
  <si>
    <t>HP</t>
  </si>
  <si>
    <t>qSupplyW</t>
  </si>
  <si>
    <t>deltaQ</t>
  </si>
  <si>
    <t>M</t>
  </si>
  <si>
    <t>Temp/100</t>
  </si>
  <si>
    <t>B</t>
  </si>
  <si>
    <t>temp/100</t>
  </si>
  <si>
    <t>M(polynomial)</t>
  </si>
  <si>
    <t>x2</t>
  </si>
  <si>
    <t>x</t>
  </si>
  <si>
    <t>M(Forecast)</t>
  </si>
  <si>
    <t>B(polynomial)</t>
  </si>
  <si>
    <t>DCCorePower</t>
  </si>
  <si>
    <t>deltaHP</t>
  </si>
  <si>
    <t>DCCorePower/deltaHP</t>
  </si>
  <si>
    <t>Seq</t>
  </si>
  <si>
    <t>\ISOPERIBOLIC_DATA\2016-09-30-CRIO-v171_CORE_29b\IPB1_CoreQ_DC_cal_10-12-16day-01.csv:03.csv</t>
  </si>
  <si>
    <t>seq</t>
  </si>
  <si>
    <t>\SRI-IPB2\2016-09-30_SRI_v171-core27b\SRI-IPB2_H2-250-400C_10-05-16_day-11.csv:13.csv</t>
  </si>
  <si>
    <t>data</t>
  </si>
  <si>
    <t>\IPB CAL SEQ\IPBx_Temp_sequence_DC_Qkcal_for_New_Core_150C-400C_He_revC.csv</t>
  </si>
  <si>
    <t>\ISOPERIBOLIC2_DATA/2016-08-20-CORE_28_DC_Heater\IPB2_Core_28b-DC_Qk_CAL_H2_200C-600C_day-01.csv : 02.csv</t>
  </si>
  <si>
    <t>\IPB CAL SEQ\IPB2_Temp_sequence_DC_Qkcal_for_New_Core_200C-600C_H2.csv</t>
  </si>
  <si>
    <t>\IPB CAL SEQ\IPBx_Temp_sequence_DC_Qkcal_for_New_Core_150C-400C_H2_revA.csv</t>
  </si>
  <si>
    <t>\IPB CAL SEQ\IPBx_Temp_sequence_DC_Qkcal_for_New_Core_150C-500C_H2_revA.csv</t>
  </si>
  <si>
    <t>28b-h2</t>
  </si>
  <si>
    <t>29b-he</t>
  </si>
  <si>
    <t>29b-h2</t>
  </si>
  <si>
    <t>\ISOPERIBOLIC_DATA\2016-10-24-CRIO-v173_CORE_29b_H2\PB1_Core_29b_DC_Qkcal_150C-500C_H2_day-01.csv:03.csv</t>
  </si>
  <si>
    <t>IPB2-28b</t>
  </si>
  <si>
    <t>H2</t>
  </si>
  <si>
    <t>He</t>
  </si>
  <si>
    <t>Date</t>
  </si>
  <si>
    <t>Core</t>
  </si>
  <si>
    <t>H2/He</t>
  </si>
  <si>
    <t>deltaHP/DC</t>
  </si>
  <si>
    <t>IPB1-29b</t>
  </si>
  <si>
    <t>IPB1-30b</t>
  </si>
  <si>
    <t>SRI-IPB2-27b</t>
  </si>
  <si>
    <t>HPdrop/DCpower</t>
  </si>
  <si>
    <t>CoreQPower</t>
  </si>
  <si>
    <t>qPow</t>
  </si>
  <si>
    <t>date</t>
  </si>
  <si>
    <t>8.20148972096469e-322</t>
  </si>
  <si>
    <t>IPB3-32b</t>
  </si>
  <si>
    <t>inT</t>
  </si>
  <si>
    <t>outT</t>
  </si>
  <si>
    <t>QL</t>
  </si>
  <si>
    <t>QF</t>
  </si>
  <si>
    <t>v1</t>
  </si>
  <si>
    <t>v2</t>
  </si>
  <si>
    <t>qSP</t>
  </si>
  <si>
    <t>qSV</t>
  </si>
  <si>
    <t>qCur</t>
  </si>
  <si>
    <t>qSetV</t>
  </si>
  <si>
    <t>steps</t>
  </si>
  <si>
    <t>Hpdrop</t>
  </si>
  <si>
    <t xml:space="preserve"> </t>
  </si>
  <si>
    <t>C</t>
  </si>
  <si>
    <t>qSV^2/sSP</t>
  </si>
  <si>
    <t>V^2/P</t>
  </si>
  <si>
    <t>qSV^2/qSP</t>
  </si>
  <si>
    <t>qSV^2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</si>
</sst>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"/>
  </numFmts>
  <fonts count="13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sz val="11"/>
      <color rgb="FF00B0F0"/>
      <name val="Calibri"/>
      <family val="2"/>
    </font>
    <font>
      <sz val="11"/>
      <color rgb="FFC00000"/>
      <name val="Calibri"/>
      <family val="2"/>
    </font>
    <font>
      <sz val="11"/>
      <color rgb="FF000000"/>
      <name val="Calibri"/>
      <family val="2"/>
      <charset val="1"/>
    </font>
    <font>
      <sz val="11"/>
      <name val="Calibri"/>
      <family val="2"/>
    </font>
    <font>
      <sz val="11"/>
      <color rgb="FFFF0000"/>
      <name val="Calibri"/>
      <family val="2"/>
    </font>
    <font>
      <b/>
      <sz val="11"/>
      <color rgb="FF00B0F0"/>
      <name val="Calibri"/>
      <family val="2"/>
    </font>
    <font>
      <b/>
      <i/>
      <sz val="11"/>
      <name val="Calibri"/>
      <family val="2"/>
    </font>
    <font>
      <b/>
      <i/>
      <sz val="11"/>
      <color rgb="FF000000"/>
      <name val="Calibri"/>
      <family val="2"/>
    </font>
    <font>
      <b/>
      <sz val="11"/>
      <color rgb="FF000000"/>
      <name val="Calibri"/>
      <family val="2"/>
    </font>
  </fonts>
  <fills count="12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</borders>
  <cellStyleXfs count="3">
    <xf numFmtId="0" fontId="0" fillId="0" borderId="0"/>
    <xf numFmtId="0" fontId="3" fillId="0" borderId="0"/>
    <xf numFmtId="0" fontId="6" fillId="0" borderId="0"/>
  </cellStyleXfs>
  <cellXfs count="83">
    <xf numFmtId="0" fontId="0" fillId="0" borderId="0" xfId="0"/>
    <xf numFmtId="2" fontId="0" fillId="0" borderId="0" xfId="0" applyNumberFormat="1"/>
    <xf numFmtId="1" fontId="4" fillId="0" borderId="0" xfId="1" applyNumberFormat="1" applyFont="1" applyFill="1"/>
    <xf numFmtId="2" fontId="3" fillId="0" borderId="0" xfId="1" applyNumberFormat="1"/>
    <xf numFmtId="0" fontId="3" fillId="0" borderId="0" xfId="1"/>
    <xf numFmtId="1" fontId="3" fillId="0" borderId="0" xfId="1" applyNumberFormat="1"/>
    <xf numFmtId="0" fontId="3" fillId="0" borderId="0" xfId="1" applyFont="1"/>
    <xf numFmtId="2" fontId="3" fillId="0" borderId="0" xfId="1" applyNumberFormat="1" applyFill="1"/>
    <xf numFmtId="2" fontId="3" fillId="0" borderId="0" xfId="1" applyNumberFormat="1" applyAlignment="1">
      <alignment horizontal="center"/>
    </xf>
    <xf numFmtId="0" fontId="0" fillId="0" borderId="0" xfId="0" applyFill="1"/>
    <xf numFmtId="1" fontId="0" fillId="0" borderId="0" xfId="0" applyNumberFormat="1"/>
    <xf numFmtId="0" fontId="3" fillId="0" borderId="0" xfId="1" applyFont="1" applyFill="1"/>
    <xf numFmtId="164" fontId="5" fillId="0" borderId="0" xfId="1" applyNumberFormat="1" applyFont="1" applyFill="1"/>
    <xf numFmtId="0" fontId="0" fillId="0" borderId="0" xfId="0" applyAlignment="1">
      <alignment horizontal="right"/>
    </xf>
    <xf numFmtId="2" fontId="3" fillId="3" borderId="0" xfId="1" applyNumberFormat="1" applyFont="1" applyFill="1"/>
    <xf numFmtId="2" fontId="3" fillId="4" borderId="0" xfId="1" applyNumberFormat="1" applyFont="1" applyFill="1"/>
    <xf numFmtId="0" fontId="2" fillId="0" borderId="0" xfId="0" applyFont="1"/>
    <xf numFmtId="1" fontId="3" fillId="0" borderId="0" xfId="1" applyNumberFormat="1" applyAlignment="1">
      <alignment wrapText="1"/>
    </xf>
    <xf numFmtId="2" fontId="3" fillId="0" borderId="0" xfId="1" applyNumberFormat="1" applyAlignment="1">
      <alignment wrapText="1"/>
    </xf>
    <xf numFmtId="2" fontId="3" fillId="0" borderId="0" xfId="1" applyNumberFormat="1" applyFont="1" applyAlignment="1">
      <alignment wrapText="1"/>
    </xf>
    <xf numFmtId="0" fontId="3" fillId="0" borderId="0" xfId="1" applyFont="1" applyAlignment="1">
      <alignment wrapText="1"/>
    </xf>
    <xf numFmtId="2" fontId="3" fillId="2" borderId="0" xfId="1" applyNumberFormat="1" applyFill="1"/>
    <xf numFmtId="2" fontId="5" fillId="0" borderId="0" xfId="1" applyNumberFormat="1" applyFont="1" applyFill="1"/>
    <xf numFmtId="2" fontId="5" fillId="2" borderId="0" xfId="1" applyNumberFormat="1" applyFont="1" applyFill="1"/>
    <xf numFmtId="1" fontId="0" fillId="0" borderId="0" xfId="0" applyNumberFormat="1" applyAlignment="1">
      <alignment wrapText="1"/>
    </xf>
    <xf numFmtId="2" fontId="0" fillId="0" borderId="0" xfId="0" applyNumberFormat="1" applyAlignment="1">
      <alignment wrapText="1"/>
    </xf>
    <xf numFmtId="0" fontId="0" fillId="0" borderId="0" xfId="0" applyAlignment="1">
      <alignment wrapText="1"/>
    </xf>
    <xf numFmtId="2" fontId="3" fillId="0" borderId="0" xfId="1" applyNumberFormat="1" applyFont="1" applyFill="1" applyAlignment="1">
      <alignment wrapText="1"/>
    </xf>
    <xf numFmtId="2" fontId="1" fillId="6" borderId="0" xfId="0" applyNumberFormat="1" applyFont="1" applyFill="1"/>
    <xf numFmtId="164" fontId="3" fillId="0" borderId="0" xfId="1" applyNumberFormat="1"/>
    <xf numFmtId="2" fontId="7" fillId="0" borderId="0" xfId="1" applyNumberFormat="1" applyFont="1" applyFill="1"/>
    <xf numFmtId="2" fontId="7" fillId="2" borderId="0" xfId="1" applyNumberFormat="1" applyFont="1" applyFill="1"/>
    <xf numFmtId="2" fontId="3" fillId="7" borderId="0" xfId="1" applyNumberFormat="1" applyFont="1" applyFill="1"/>
    <xf numFmtId="0" fontId="0" fillId="0" borderId="0" xfId="0" applyFill="1" applyAlignment="1">
      <alignment horizontal="right"/>
    </xf>
    <xf numFmtId="164" fontId="0" fillId="0" borderId="0" xfId="0" applyNumberFormat="1" applyFill="1"/>
    <xf numFmtId="2" fontId="1" fillId="0" borderId="0" xfId="0" applyNumberFormat="1" applyFont="1"/>
    <xf numFmtId="2" fontId="8" fillId="0" borderId="0" xfId="1" applyNumberFormat="1" applyFont="1"/>
    <xf numFmtId="1" fontId="9" fillId="0" borderId="0" xfId="1" applyNumberFormat="1" applyFont="1" applyFill="1"/>
    <xf numFmtId="2" fontId="8" fillId="3" borderId="0" xfId="1" applyNumberFormat="1" applyFont="1" applyFill="1"/>
    <xf numFmtId="2" fontId="7" fillId="3" borderId="0" xfId="1" applyNumberFormat="1" applyFont="1" applyFill="1"/>
    <xf numFmtId="2" fontId="3" fillId="8" borderId="0" xfId="1" applyNumberFormat="1" applyFont="1" applyFill="1"/>
    <xf numFmtId="2" fontId="3" fillId="0" borderId="0" xfId="1" applyNumberFormat="1" applyFont="1" applyFill="1"/>
    <xf numFmtId="2" fontId="8" fillId="5" borderId="0" xfId="1" applyNumberFormat="1" applyFont="1" applyFill="1"/>
    <xf numFmtId="2" fontId="3" fillId="5" borderId="0" xfId="1" applyNumberFormat="1" applyFill="1"/>
    <xf numFmtId="0" fontId="3" fillId="0" borderId="2" xfId="1" applyBorder="1" applyAlignment="1">
      <alignment horizontal="center"/>
    </xf>
    <xf numFmtId="0" fontId="3" fillId="0" borderId="5" xfId="1" applyBorder="1" applyAlignment="1">
      <alignment horizontal="center"/>
    </xf>
    <xf numFmtId="0" fontId="3" fillId="0" borderId="5" xfId="1" applyFont="1" applyBorder="1" applyAlignment="1">
      <alignment horizontal="center"/>
    </xf>
    <xf numFmtId="1" fontId="3" fillId="0" borderId="5" xfId="1" applyNumberFormat="1" applyFill="1" applyBorder="1" applyAlignment="1">
      <alignment horizontal="center"/>
    </xf>
    <xf numFmtId="22" fontId="0" fillId="0" borderId="0" xfId="0" applyNumberFormat="1"/>
    <xf numFmtId="11" fontId="0" fillId="0" borderId="0" xfId="0" applyNumberFormat="1"/>
    <xf numFmtId="0" fontId="12" fillId="0" borderId="8" xfId="1" applyFont="1" applyFill="1" applyBorder="1" applyAlignment="1"/>
    <xf numFmtId="0" fontId="3" fillId="0" borderId="10" xfId="1" applyBorder="1" applyAlignment="1">
      <alignment horizontal="center"/>
    </xf>
    <xf numFmtId="14" fontId="3" fillId="0" borderId="9" xfId="1" applyNumberFormat="1" applyBorder="1" applyAlignment="1">
      <alignment horizontal="center"/>
    </xf>
    <xf numFmtId="164" fontId="0" fillId="0" borderId="0" xfId="0" applyNumberFormat="1"/>
    <xf numFmtId="0" fontId="3" fillId="0" borderId="10" xfId="1" applyFill="1" applyBorder="1" applyAlignment="1">
      <alignment horizontal="center"/>
    </xf>
    <xf numFmtId="2" fontId="8" fillId="0" borderId="10" xfId="1" applyNumberFormat="1" applyFont="1" applyFill="1" applyBorder="1" applyAlignment="1">
      <alignment horizontal="center"/>
    </xf>
    <xf numFmtId="2" fontId="10" fillId="0" borderId="10" xfId="1" applyNumberFormat="1" applyFont="1" applyFill="1" applyBorder="1" applyAlignment="1">
      <alignment horizontal="center"/>
    </xf>
    <xf numFmtId="14" fontId="3" fillId="2" borderId="3" xfId="1" applyNumberFormat="1" applyFill="1" applyBorder="1" applyAlignment="1">
      <alignment horizontal="center"/>
    </xf>
    <xf numFmtId="0" fontId="3" fillId="2" borderId="1" xfId="1" applyFill="1" applyBorder="1" applyAlignment="1">
      <alignment horizontal="center"/>
    </xf>
    <xf numFmtId="0" fontId="12" fillId="2" borderId="10" xfId="1" applyFont="1" applyFill="1" applyBorder="1" applyAlignment="1"/>
    <xf numFmtId="2" fontId="11" fillId="2" borderId="1" xfId="1" applyNumberFormat="1" applyFont="1" applyFill="1" applyBorder="1" applyAlignment="1">
      <alignment horizontal="center"/>
    </xf>
    <xf numFmtId="2" fontId="8" fillId="2" borderId="1" xfId="1" applyNumberFormat="1" applyFont="1" applyFill="1" applyBorder="1" applyAlignment="1">
      <alignment horizontal="center"/>
    </xf>
    <xf numFmtId="0" fontId="3" fillId="9" borderId="1" xfId="1" applyFill="1" applyBorder="1" applyAlignment="1">
      <alignment horizontal="center"/>
    </xf>
    <xf numFmtId="2" fontId="11" fillId="9" borderId="1" xfId="1" applyNumberFormat="1" applyFont="1" applyFill="1" applyBorder="1" applyAlignment="1">
      <alignment horizontal="center"/>
    </xf>
    <xf numFmtId="14" fontId="3" fillId="10" borderId="9" xfId="1" applyNumberFormat="1" applyFill="1" applyBorder="1" applyAlignment="1">
      <alignment horizontal="center"/>
    </xf>
    <xf numFmtId="0" fontId="3" fillId="10" borderId="1" xfId="1" applyFill="1" applyBorder="1" applyAlignment="1">
      <alignment horizontal="center"/>
    </xf>
    <xf numFmtId="0" fontId="3" fillId="10" borderId="10" xfId="1" applyFont="1" applyFill="1" applyBorder="1" applyAlignment="1">
      <alignment horizontal="center"/>
    </xf>
    <xf numFmtId="0" fontId="12" fillId="10" borderId="7" xfId="1" applyFont="1" applyFill="1" applyBorder="1" applyAlignment="1"/>
    <xf numFmtId="2" fontId="11" fillId="10" borderId="1" xfId="1" applyNumberFormat="1" applyFont="1" applyFill="1" applyBorder="1" applyAlignment="1">
      <alignment horizontal="center"/>
    </xf>
    <xf numFmtId="2" fontId="3" fillId="10" borderId="10" xfId="1" applyNumberFormat="1" applyFill="1" applyBorder="1" applyAlignment="1">
      <alignment horizontal="center"/>
    </xf>
    <xf numFmtId="14" fontId="3" fillId="10" borderId="3" xfId="1" applyNumberFormat="1" applyFill="1" applyBorder="1" applyAlignment="1">
      <alignment horizontal="center"/>
    </xf>
    <xf numFmtId="0" fontId="12" fillId="10" borderId="8" xfId="1" applyFont="1" applyFill="1" applyBorder="1" applyAlignment="1"/>
    <xf numFmtId="14" fontId="3" fillId="11" borderId="4" xfId="1" applyNumberFormat="1" applyFill="1" applyBorder="1" applyAlignment="1">
      <alignment horizontal="center"/>
    </xf>
    <xf numFmtId="0" fontId="3" fillId="11" borderId="6" xfId="1" applyFill="1" applyBorder="1" applyAlignment="1">
      <alignment horizontal="center"/>
    </xf>
    <xf numFmtId="0" fontId="12" fillId="11" borderId="6" xfId="1" applyFont="1" applyFill="1" applyBorder="1" applyAlignment="1"/>
    <xf numFmtId="2" fontId="11" fillId="11" borderId="6" xfId="1" applyNumberFormat="1" applyFont="1" applyFill="1" applyBorder="1" applyAlignment="1">
      <alignment horizontal="center"/>
    </xf>
    <xf numFmtId="0" fontId="3" fillId="11" borderId="6" xfId="1" applyFont="1" applyFill="1" applyBorder="1" applyAlignment="1">
      <alignment horizontal="center"/>
    </xf>
    <xf numFmtId="14" fontId="3" fillId="9" borderId="3" xfId="1" applyNumberFormat="1" applyFill="1" applyBorder="1" applyAlignment="1">
      <alignment horizontal="center"/>
    </xf>
    <xf numFmtId="0" fontId="12" fillId="9" borderId="8" xfId="1" applyFont="1" applyFill="1" applyBorder="1" applyAlignment="1"/>
    <xf numFmtId="0" fontId="12" fillId="9" borderId="10" xfId="1" applyFont="1" applyFill="1" applyBorder="1" applyAlignment="1"/>
    <xf numFmtId="14" fontId="3" fillId="2" borderId="11" xfId="1" applyNumberFormat="1" applyFill="1" applyBorder="1" applyAlignment="1">
      <alignment horizontal="center"/>
    </xf>
    <xf numFmtId="0" fontId="3" fillId="2" borderId="7" xfId="1" applyFill="1" applyBorder="1" applyAlignment="1">
      <alignment horizontal="center"/>
    </xf>
    <xf numFmtId="0" fontId="12" fillId="2" borderId="8" xfId="1" applyFont="1" applyFill="1" applyBorder="1" applyAlignment="1"/>
  </cellXfs>
  <cellStyles count="3">
    <cellStyle name="Normal" xfId="0" builtinId="0"/>
    <cellStyle name="Normal 2" xfId="1"/>
    <cellStyle name="Normal 3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3373423747899021"/>
          <c:y val="0.10119378618342563"/>
          <c:w val="0.79404356789786135"/>
          <c:h val="0.79092709105141756"/>
        </c:manualLayout>
      </c:layout>
      <c:scatterChart>
        <c:scatterStyle val="smoothMarker"/>
        <c:varyColors val="0"/>
        <c:ser>
          <c:idx val="2"/>
          <c:order val="0"/>
          <c:tx>
            <c:v>IPB1-29b-he</c:v>
          </c:tx>
          <c:spPr>
            <a:ln>
              <a:solidFill>
                <a:schemeClr val="accent3">
                  <a:lumMod val="60000"/>
                  <a:lumOff val="40000"/>
                </a:schemeClr>
              </a:solidFill>
            </a:ln>
          </c:spPr>
          <c:marker>
            <c:symbol val="none"/>
          </c:marker>
          <c:dPt>
            <c:idx val="0"/>
            <c:marker>
              <c:symbol val="circle"/>
              <c:size val="5"/>
            </c:marker>
            <c:bubble3D val="0"/>
          </c:dPt>
          <c:dPt>
            <c:idx val="1"/>
            <c:marker>
              <c:symbol val="circle"/>
              <c:size val="5"/>
            </c:marker>
            <c:bubble3D val="0"/>
          </c:dPt>
          <c:dPt>
            <c:idx val="2"/>
            <c:marker>
              <c:symbol val="circle"/>
              <c:size val="5"/>
            </c:marker>
            <c:bubble3D val="0"/>
          </c:dPt>
          <c:dPt>
            <c:idx val="4"/>
            <c:marker>
              <c:symbol val="circle"/>
              <c:size val="5"/>
            </c:marker>
            <c:bubble3D val="0"/>
          </c:dPt>
          <c:dPt>
            <c:idx val="8"/>
            <c:marker>
              <c:symbol val="circle"/>
              <c:size val="5"/>
            </c:marker>
            <c:bubble3D val="0"/>
          </c:dPt>
          <c:dPt>
            <c:idx val="9"/>
            <c:marker>
              <c:symbol val="circle"/>
              <c:size val="5"/>
            </c:marker>
            <c:bubble3D val="0"/>
          </c:dPt>
          <c:dPt>
            <c:idx val="10"/>
            <c:marker>
              <c:symbol val="circle"/>
              <c:size val="5"/>
            </c:marker>
            <c:bubble3D val="0"/>
          </c:dPt>
          <c:xVal>
            <c:numRef>
              <c:f>AllDC!$B$6:$B$13</c:f>
              <c:numCache>
                <c:formatCode>0</c:formatCode>
                <c:ptCount val="8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  <c:pt idx="3">
                  <c:v>300</c:v>
                </c:pt>
                <c:pt idx="4">
                  <c:v>350</c:v>
                </c:pt>
                <c:pt idx="5">
                  <c:v>400</c:v>
                </c:pt>
                <c:pt idx="6">
                  <c:v>450</c:v>
                </c:pt>
                <c:pt idx="7">
                  <c:v>500</c:v>
                </c:pt>
              </c:numCache>
            </c:numRef>
          </c:xVal>
          <c:yVal>
            <c:numRef>
              <c:f>AllDC!$D$6:$D$13</c:f>
              <c:numCache>
                <c:formatCode>0.00</c:formatCode>
                <c:ptCount val="8"/>
                <c:pt idx="0">
                  <c:v>0.49163676459044392</c:v>
                </c:pt>
                <c:pt idx="1">
                  <c:v>0.51685078285366837</c:v>
                </c:pt>
                <c:pt idx="2">
                  <c:v>0.54381480016859618</c:v>
                </c:pt>
                <c:pt idx="3">
                  <c:v>0.55575524747672289</c:v>
                </c:pt>
                <c:pt idx="4">
                  <c:v>0.57418539473575259</c:v>
                </c:pt>
                <c:pt idx="5">
                  <c:v>0.59043911356022083</c:v>
                </c:pt>
                <c:pt idx="6">
                  <c:v>0.58536410306123443</c:v>
                </c:pt>
                <c:pt idx="7">
                  <c:v>0.59434790825157446</c:v>
                </c:pt>
              </c:numCache>
            </c:numRef>
          </c:yVal>
          <c:smooth val="1"/>
        </c:ser>
        <c:ser>
          <c:idx val="6"/>
          <c:order val="1"/>
          <c:tx>
            <c:v>IPB3-32b-he</c:v>
          </c:tx>
          <c:marker>
            <c:symbol val="square"/>
            <c:size val="5"/>
          </c:marker>
          <c:xVal>
            <c:numRef>
              <c:f>AllDC!$B$6:$B$9</c:f>
              <c:numCache>
                <c:formatCode>0</c:formatCode>
                <c:ptCount val="4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  <c:pt idx="3">
                  <c:v>300</c:v>
                </c:pt>
              </c:numCache>
            </c:numRef>
          </c:xVal>
          <c:yVal>
            <c:numRef>
              <c:f>AllDC!$G$6:$G$9</c:f>
              <c:numCache>
                <c:formatCode>0.00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yVal>
          <c:smooth val="1"/>
        </c:ser>
        <c:ser>
          <c:idx val="5"/>
          <c:order val="2"/>
          <c:tx>
            <c:v>IPB1-29b-h2</c:v>
          </c:tx>
          <c:spPr>
            <a:ln>
              <a:solidFill>
                <a:schemeClr val="accent3">
                  <a:lumMod val="75000"/>
                </a:schemeClr>
              </a:solidFill>
            </a:ln>
          </c:spPr>
          <c:marker>
            <c:symbol val="circle"/>
            <c:size val="5"/>
            <c:spPr>
              <a:solidFill>
                <a:schemeClr val="accent3">
                  <a:lumMod val="75000"/>
                </a:schemeClr>
              </a:solidFill>
              <a:ln>
                <a:solidFill>
                  <a:schemeClr val="accent3">
                    <a:lumMod val="75000"/>
                  </a:schemeClr>
                </a:solidFill>
              </a:ln>
            </c:spPr>
          </c:marker>
          <c:xVal>
            <c:numRef>
              <c:f>AllDC!$B$6:$B$13</c:f>
              <c:numCache>
                <c:formatCode>0</c:formatCode>
                <c:ptCount val="8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  <c:pt idx="3">
                  <c:v>300</c:v>
                </c:pt>
                <c:pt idx="4">
                  <c:v>350</c:v>
                </c:pt>
                <c:pt idx="5">
                  <c:v>400</c:v>
                </c:pt>
                <c:pt idx="6">
                  <c:v>450</c:v>
                </c:pt>
                <c:pt idx="7">
                  <c:v>500</c:v>
                </c:pt>
              </c:numCache>
            </c:numRef>
          </c:xVal>
          <c:yVal>
            <c:numRef>
              <c:f>AllDC!$J$6:$J$13</c:f>
              <c:numCache>
                <c:formatCode>0.00</c:formatCode>
                <c:ptCount val="8"/>
                <c:pt idx="0">
                  <c:v>0.4478814859572835</c:v>
                </c:pt>
                <c:pt idx="1">
                  <c:v>0.46795946724441367</c:v>
                </c:pt>
                <c:pt idx="2">
                  <c:v>0.49616245375907758</c:v>
                </c:pt>
                <c:pt idx="3">
                  <c:v>0.5284040682623824</c:v>
                </c:pt>
                <c:pt idx="4">
                  <c:v>0.57015222925348907</c:v>
                </c:pt>
                <c:pt idx="5">
                  <c:v>0.57986436537355046</c:v>
                </c:pt>
                <c:pt idx="6">
                  <c:v>0.59366027001237243</c:v>
                </c:pt>
                <c:pt idx="7">
                  <c:v>0.57211056752480094</c:v>
                </c:pt>
              </c:numCache>
            </c:numRef>
          </c:yVal>
          <c:smooth val="1"/>
        </c:ser>
        <c:ser>
          <c:idx val="8"/>
          <c:order val="3"/>
          <c:tx>
            <c:v>ipb3-32b-h2</c:v>
          </c:tx>
          <c:spPr>
            <a:ln>
              <a:solidFill>
                <a:schemeClr val="accent1">
                  <a:lumMod val="75000"/>
                </a:schemeClr>
              </a:solidFill>
            </a:ln>
          </c:spPr>
          <c:marker>
            <c:symbol val="square"/>
            <c:size val="5"/>
            <c:spPr>
              <a:solidFill>
                <a:schemeClr val="accent1"/>
              </a:solidFill>
            </c:spPr>
          </c:marker>
          <c:xVal>
            <c:numRef>
              <c:f>AllDC!$B$6:$B$11</c:f>
              <c:numCache>
                <c:formatCode>0</c:formatCode>
                <c:ptCount val="6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  <c:pt idx="3">
                  <c:v>300</c:v>
                </c:pt>
                <c:pt idx="4">
                  <c:v>350</c:v>
                </c:pt>
                <c:pt idx="5">
                  <c:v>400</c:v>
                </c:pt>
              </c:numCache>
            </c:numRef>
          </c:xVal>
          <c:yVal>
            <c:numRef>
              <c:f>AllDC!$K$6:$K$11</c:f>
              <c:numCache>
                <c:formatCode>0.00</c:formatCode>
                <c:ptCount val="6"/>
                <c:pt idx="0">
                  <c:v>0.40705552627584646</c:v>
                </c:pt>
                <c:pt idx="1">
                  <c:v>0.47762490864991231</c:v>
                </c:pt>
                <c:pt idx="2">
                  <c:v>0.5168377228958605</c:v>
                </c:pt>
                <c:pt idx="3">
                  <c:v>0.54784035736361258</c:v>
                </c:pt>
                <c:pt idx="4">
                  <c:v>0.57207229388891079</c:v>
                </c:pt>
                <c:pt idx="5">
                  <c:v>0.566180960648767</c:v>
                </c:pt>
              </c:numCache>
            </c:numRef>
          </c:yVal>
          <c:smooth val="1"/>
        </c:ser>
        <c:ser>
          <c:idx val="0"/>
          <c:order val="4"/>
          <c:tx>
            <c:v>ipb3-he(afterh2)</c:v>
          </c:tx>
          <c:spPr>
            <a:ln>
              <a:prstDash val="dash"/>
            </a:ln>
          </c:spPr>
          <c:marker>
            <c:symbol val="none"/>
          </c:marker>
          <c:xVal>
            <c:numRef>
              <c:f>AllDC!$B$6:$B$10</c:f>
              <c:numCache>
                <c:formatCode>0</c:formatCode>
                <c:ptCount val="5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  <c:pt idx="3">
                  <c:v>300</c:v>
                </c:pt>
                <c:pt idx="4">
                  <c:v>350</c:v>
                </c:pt>
              </c:numCache>
            </c:numRef>
          </c:xVal>
          <c:yVal>
            <c:numRef>
              <c:f>AllDC!$M$6:$M$10</c:f>
              <c:numCache>
                <c:formatCode>0.00</c:formatCode>
                <c:ptCount val="5"/>
                <c:pt idx="0">
                  <c:v>0.4283211786411884</c:v>
                </c:pt>
                <c:pt idx="1">
                  <c:v>0.46310325676410824</c:v>
                </c:pt>
                <c:pt idx="2">
                  <c:v>0.50281183653512806</c:v>
                </c:pt>
                <c:pt idx="3">
                  <c:v>0.53122624799691809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1208576"/>
        <c:axId val="351209152"/>
      </c:scatterChart>
      <c:valAx>
        <c:axId val="351208576"/>
        <c:scaling>
          <c:orientation val="minMax"/>
          <c:max val="400"/>
          <c:min val="150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 sz="1200"/>
                </a:pPr>
                <a:r>
                  <a:rPr lang="en-US" sz="1200"/>
                  <a:t>Temperature C</a:t>
                </a:r>
              </a:p>
            </c:rich>
          </c:tx>
          <c:layout/>
          <c:overlay val="0"/>
        </c:title>
        <c:numFmt formatCode="0" sourceLinked="0"/>
        <c:majorTickMark val="out"/>
        <c:minorTickMark val="none"/>
        <c:tickLblPos val="nextTo"/>
        <c:crossAx val="351209152"/>
        <c:crosses val="autoZero"/>
        <c:crossBetween val="midCat"/>
        <c:majorUnit val="50"/>
      </c:valAx>
      <c:valAx>
        <c:axId val="351209152"/>
        <c:scaling>
          <c:orientation val="minMax"/>
          <c:max val="0.65000000000000013"/>
          <c:min val="0.4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200"/>
                </a:pPr>
                <a:r>
                  <a:rPr lang="en-US" sz="1200"/>
                  <a:t>HP-drop/Q-supply-power</a:t>
                </a:r>
              </a:p>
            </c:rich>
          </c:tx>
          <c:layout>
            <c:manualLayout>
              <c:xMode val="edge"/>
              <c:yMode val="edge"/>
              <c:x val="3.5428931005075465E-2"/>
              <c:y val="5.3147303955426627E-2"/>
            </c:manualLayout>
          </c:layout>
          <c:overlay val="0"/>
        </c:title>
        <c:numFmt formatCode="0.00" sourceLinked="1"/>
        <c:majorTickMark val="out"/>
        <c:minorTickMark val="none"/>
        <c:tickLblPos val="nextTo"/>
        <c:crossAx val="351208576"/>
        <c:crosses val="autoZero"/>
        <c:crossBetween val="midCat"/>
        <c:majorUnit val="5.000000000000001E-2"/>
      </c:valAx>
    </c:plotArea>
    <c:legend>
      <c:legendPos val="r"/>
      <c:layout>
        <c:manualLayout>
          <c:xMode val="edge"/>
          <c:yMode val="edge"/>
          <c:x val="0.14390260176130351"/>
          <c:y val="0.11760388803074259"/>
          <c:w val="0.21055870278658606"/>
          <c:h val="0.19226914817465998"/>
        </c:manualLayout>
      </c:layout>
      <c:overlay val="0"/>
      <c:spPr>
        <a:ln>
          <a:solidFill>
            <a:schemeClr val="accent1"/>
          </a:solidFill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 orientation="portrait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ipb3-32b-he</c:v>
          </c:tx>
          <c:marker>
            <c:symbol val="square"/>
            <c:size val="5"/>
            <c:spPr>
              <a:solidFill>
                <a:schemeClr val="accent1"/>
              </a:solidFill>
            </c:spPr>
          </c:marker>
          <c:trendline>
            <c:trendlineType val="poly"/>
            <c:order val="2"/>
            <c:dispRSqr val="0"/>
            <c:dispEq val="1"/>
            <c:trendlineLbl>
              <c:layout>
                <c:manualLayout>
                  <c:x val="-0.19363778220200473"/>
                  <c:y val="1.0906618898520808E-2"/>
                </c:manualLayout>
              </c:layout>
              <c:numFmt formatCode="General" sourceLinked="0"/>
            </c:trendlineLbl>
          </c:trendline>
          <c:xVal>
            <c:numRef>
              <c:f>AllDC!$B$6:$B$11</c:f>
              <c:numCache>
                <c:formatCode>0</c:formatCode>
                <c:ptCount val="6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  <c:pt idx="3">
                  <c:v>300</c:v>
                </c:pt>
                <c:pt idx="4">
                  <c:v>350</c:v>
                </c:pt>
                <c:pt idx="5">
                  <c:v>400</c:v>
                </c:pt>
              </c:numCache>
            </c:numRef>
          </c:xVal>
          <c:yVal>
            <c:numRef>
              <c:f>AllDC!$O$6:$O$11</c:f>
              <c:numCache>
                <c:formatCode>0.00</c:formatCode>
                <c:ptCount val="6"/>
                <c:pt idx="0">
                  <c:v>0.21089127788239301</c:v>
                </c:pt>
                <c:pt idx="1">
                  <c:v>0.23589009528313801</c:v>
                </c:pt>
                <c:pt idx="2">
                  <c:v>0.26431942423004151</c:v>
                </c:pt>
                <c:pt idx="3">
                  <c:v>0.29787621528147962</c:v>
                </c:pt>
              </c:numCache>
            </c:numRef>
          </c:yVal>
          <c:smooth val="1"/>
        </c:ser>
        <c:ser>
          <c:idx val="1"/>
          <c:order val="1"/>
          <c:tx>
            <c:v>ipb3-32b-h2</c:v>
          </c:tx>
          <c:marker>
            <c:symbol val="square"/>
            <c:size val="5"/>
            <c:spPr>
              <a:solidFill>
                <a:schemeClr val="accent1"/>
              </a:solidFill>
            </c:spPr>
          </c:marker>
          <c:trendline>
            <c:trendlineType val="poly"/>
            <c:order val="2"/>
            <c:dispRSqr val="0"/>
            <c:dispEq val="1"/>
            <c:trendlineLbl>
              <c:layout>
                <c:manualLayout>
                  <c:x val="-0.14733553452427378"/>
                  <c:y val="-2.2259301325576495E-2"/>
                </c:manualLayout>
              </c:layout>
              <c:numFmt formatCode="General" sourceLinked="0"/>
            </c:trendlineLbl>
          </c:trendline>
          <c:xVal>
            <c:numRef>
              <c:f>AllDC!$B$6:$B$11</c:f>
              <c:numCache>
                <c:formatCode>0</c:formatCode>
                <c:ptCount val="6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  <c:pt idx="3">
                  <c:v>300</c:v>
                </c:pt>
                <c:pt idx="4">
                  <c:v>350</c:v>
                </c:pt>
                <c:pt idx="5">
                  <c:v>400</c:v>
                </c:pt>
              </c:numCache>
            </c:numRef>
          </c:xVal>
          <c:yVal>
            <c:numRef>
              <c:f>AllDC!$P$6:$P$11</c:f>
              <c:numCache>
                <c:formatCode>0.00</c:formatCode>
                <c:ptCount val="6"/>
                <c:pt idx="0">
                  <c:v>0.12010971116920721</c:v>
                </c:pt>
                <c:pt idx="1">
                  <c:v>0.1323510524329285</c:v>
                </c:pt>
                <c:pt idx="2">
                  <c:v>0.14627471126836214</c:v>
                </c:pt>
                <c:pt idx="3">
                  <c:v>0.16341180810173728</c:v>
                </c:pt>
                <c:pt idx="4">
                  <c:v>0.18274695108722247</c:v>
                </c:pt>
                <c:pt idx="5">
                  <c:v>0.19695372836688135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1211456"/>
        <c:axId val="351212032"/>
      </c:scatterChart>
      <c:valAx>
        <c:axId val="351211456"/>
        <c:scaling>
          <c:orientation val="minMax"/>
          <c:max val="400"/>
          <c:min val="15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Temperature</a:t>
                </a:r>
              </a:p>
            </c:rich>
          </c:tx>
          <c:layout/>
          <c:overlay val="0"/>
        </c:title>
        <c:numFmt formatCode="0" sourceLinked="1"/>
        <c:majorTickMark val="out"/>
        <c:minorTickMark val="none"/>
        <c:tickLblPos val="nextTo"/>
        <c:crossAx val="351212032"/>
        <c:crosses val="autoZero"/>
        <c:crossBetween val="midCat"/>
      </c:valAx>
      <c:valAx>
        <c:axId val="351212032"/>
        <c:scaling>
          <c:orientation val="minMax"/>
          <c:max val="0.4"/>
          <c:min val="0.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200"/>
                </a:pPr>
                <a:r>
                  <a:rPr lang="en-US" sz="1200"/>
                  <a:t>V^2/Power</a:t>
                </a:r>
              </a:p>
            </c:rich>
          </c:tx>
          <c:layout>
            <c:manualLayout>
              <c:xMode val="edge"/>
              <c:yMode val="edge"/>
              <c:x val="2.4302676704118651E-2"/>
              <c:y val="9.4074631975350889E-2"/>
            </c:manualLayout>
          </c:layout>
          <c:overlay val="0"/>
        </c:title>
        <c:numFmt formatCode="0.00" sourceLinked="1"/>
        <c:majorTickMark val="out"/>
        <c:minorTickMark val="none"/>
        <c:tickLblPos val="nextTo"/>
        <c:crossAx val="351211456"/>
        <c:crosses val="autoZero"/>
        <c:crossBetween val="midCat"/>
      </c:valAx>
    </c:plotArea>
    <c:legend>
      <c:legendPos val="t"/>
      <c:layout>
        <c:manualLayout>
          <c:xMode val="edge"/>
          <c:yMode val="edge"/>
          <c:x val="0.26072243389135485"/>
          <c:y val="0.54394678994873669"/>
          <c:w val="0.72207065704091233"/>
          <c:h val="5.9976479811838491E-2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 orientation="landscape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marker>
            <c:symbol val="none"/>
          </c:marker>
          <c:xVal>
            <c:numRef>
              <c:f>AllDC!$B$6:$B$13</c:f>
              <c:numCache>
                <c:formatCode>0</c:formatCode>
                <c:ptCount val="8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  <c:pt idx="3">
                  <c:v>300</c:v>
                </c:pt>
                <c:pt idx="4">
                  <c:v>350</c:v>
                </c:pt>
                <c:pt idx="5">
                  <c:v>400</c:v>
                </c:pt>
                <c:pt idx="6">
                  <c:v>450</c:v>
                </c:pt>
                <c:pt idx="7">
                  <c:v>500</c:v>
                </c:pt>
              </c:numCache>
            </c:numRef>
          </c:xVal>
          <c:yVal>
            <c:numRef>
              <c:f>AllDC!$Q$6:$Q$13</c:f>
              <c:numCache>
                <c:formatCode>0.00</c:formatCode>
                <c:ptCount val="8"/>
                <c:pt idx="0">
                  <c:v>0.15225487834653659</c:v>
                </c:pt>
                <c:pt idx="1">
                  <c:v>0.16783228909804646</c:v>
                </c:pt>
                <c:pt idx="2">
                  <c:v>0.18551428531871136</c:v>
                </c:pt>
                <c:pt idx="3">
                  <c:v>0.20700301921874267</c:v>
                </c:pt>
                <c:pt idx="4">
                  <c:v>0.23124231947105423</c:v>
                </c:pt>
                <c:pt idx="5">
                  <c:v>0.2489919081914666</c:v>
                </c:pt>
                <c:pt idx="6">
                  <c:v>0.26122478080512834</c:v>
                </c:pt>
                <c:pt idx="7">
                  <c:v>0.27089709370018933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1213760"/>
        <c:axId val="351214336"/>
      </c:scatterChart>
      <c:valAx>
        <c:axId val="351213760"/>
        <c:scaling>
          <c:orientation val="minMax"/>
        </c:scaling>
        <c:delete val="0"/>
        <c:axPos val="b"/>
        <c:numFmt formatCode="0" sourceLinked="1"/>
        <c:majorTickMark val="out"/>
        <c:minorTickMark val="none"/>
        <c:tickLblPos val="nextTo"/>
        <c:crossAx val="351214336"/>
        <c:crosses val="autoZero"/>
        <c:crossBetween val="midCat"/>
      </c:valAx>
      <c:valAx>
        <c:axId val="351214336"/>
        <c:scaling>
          <c:orientation val="minMax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35121376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ipb1-30b-he-11102016</c:v>
          </c:tx>
          <c:marker>
            <c:symbol val="square"/>
            <c:size val="5"/>
            <c:spPr>
              <a:solidFill>
                <a:schemeClr val="accent1"/>
              </a:solidFill>
            </c:spPr>
          </c:marker>
          <c:xVal>
            <c:numRef>
              <c:f>AllDC!$B$6:$B$11</c:f>
              <c:numCache>
                <c:formatCode>0</c:formatCode>
                <c:ptCount val="6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  <c:pt idx="3">
                  <c:v>300</c:v>
                </c:pt>
                <c:pt idx="4">
                  <c:v>350</c:v>
                </c:pt>
                <c:pt idx="5">
                  <c:v>400</c:v>
                </c:pt>
              </c:numCache>
            </c:numRef>
          </c:xVal>
          <c:yVal>
            <c:numRef>
              <c:f>AllDC!$E$6:$E$11</c:f>
              <c:numCache>
                <c:formatCode>0.00</c:formatCode>
                <c:ptCount val="6"/>
                <c:pt idx="0">
                  <c:v>0.48954657904548965</c:v>
                </c:pt>
                <c:pt idx="1">
                  <c:v>0.52491662113396098</c:v>
                </c:pt>
                <c:pt idx="2">
                  <c:v>0.54933263287246281</c:v>
                </c:pt>
                <c:pt idx="3">
                  <c:v>0.57090307702532228</c:v>
                </c:pt>
                <c:pt idx="4">
                  <c:v>0.61126589857155622</c:v>
                </c:pt>
                <c:pt idx="5">
                  <c:v>0.61554351866959078</c:v>
                </c:pt>
              </c:numCache>
            </c:numRef>
          </c:yVal>
          <c:smooth val="1"/>
        </c:ser>
        <c:ser>
          <c:idx val="1"/>
          <c:order val="1"/>
          <c:tx>
            <c:v>ipb1-30b-he-12202016</c:v>
          </c:tx>
          <c:marker>
            <c:symbol val="square"/>
            <c:size val="5"/>
            <c:spPr>
              <a:solidFill>
                <a:schemeClr val="accent1"/>
              </a:solidFill>
            </c:spPr>
          </c:marker>
          <c:xVal>
            <c:numRef>
              <c:f>AllDC!$B$6:$B$11</c:f>
              <c:numCache>
                <c:formatCode>0</c:formatCode>
                <c:ptCount val="6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  <c:pt idx="3">
                  <c:v>300</c:v>
                </c:pt>
                <c:pt idx="4">
                  <c:v>350</c:v>
                </c:pt>
                <c:pt idx="5">
                  <c:v>400</c:v>
                </c:pt>
              </c:numCache>
            </c:numRef>
          </c:xVal>
          <c:yVal>
            <c:numRef>
              <c:f>AllDC!$L$6:$L$11</c:f>
              <c:numCache>
                <c:formatCode>0.00</c:formatCode>
                <c:ptCount val="6"/>
                <c:pt idx="0">
                  <c:v>0.4781952751152827</c:v>
                </c:pt>
                <c:pt idx="1">
                  <c:v>0.50672242478894225</c:v>
                </c:pt>
                <c:pt idx="2">
                  <c:v>0.53494567424729944</c:v>
                </c:pt>
                <c:pt idx="3">
                  <c:v>0.56429641890484361</c:v>
                </c:pt>
                <c:pt idx="4">
                  <c:v>0.59508945805941504</c:v>
                </c:pt>
                <c:pt idx="5">
                  <c:v>0.60585006092918903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935296"/>
        <c:axId val="167934720"/>
      </c:scatterChart>
      <c:valAx>
        <c:axId val="167935296"/>
        <c:scaling>
          <c:orientation val="minMax"/>
          <c:max val="400"/>
          <c:min val="150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Temperature</a:t>
                </a:r>
              </a:p>
            </c:rich>
          </c:tx>
          <c:layout/>
          <c:overlay val="0"/>
        </c:title>
        <c:numFmt formatCode="0" sourceLinked="1"/>
        <c:majorTickMark val="out"/>
        <c:minorTickMark val="none"/>
        <c:tickLblPos val="nextTo"/>
        <c:crossAx val="167934720"/>
        <c:crosses val="autoZero"/>
        <c:crossBetween val="midCat"/>
      </c:valAx>
      <c:valAx>
        <c:axId val="167934720"/>
        <c:scaling>
          <c:orientation val="minMax"/>
          <c:max val="0.65000000000000013"/>
          <c:min val="0.45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HPdrop/DC</a:t>
                </a:r>
                <a:r>
                  <a:rPr lang="en-US" baseline="0"/>
                  <a:t> Power</a:t>
                </a:r>
                <a:endParaRPr lang="en-US"/>
              </a:p>
            </c:rich>
          </c:tx>
          <c:layout/>
          <c:overlay val="0"/>
        </c:title>
        <c:numFmt formatCode="0.00" sourceLinked="1"/>
        <c:majorTickMark val="out"/>
        <c:minorTickMark val="none"/>
        <c:tickLblPos val="nextTo"/>
        <c:crossAx val="167935296"/>
        <c:crosses val="autoZero"/>
        <c:crossBetween val="midCat"/>
      </c:valAx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 orientation="landscape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marker>
            <c:symbol val="none"/>
          </c:marker>
          <c:xVal>
            <c:numRef>
              <c:f>'ipb1-30b-he-122016'!$R$4:$R$6</c:f>
              <c:numCache>
                <c:formatCode>0.00</c:formatCode>
                <c:ptCount val="3"/>
                <c:pt idx="0">
                  <c:v>1.6527297241379308</c:v>
                </c:pt>
                <c:pt idx="1">
                  <c:v>3.2475327586206904</c:v>
                </c:pt>
                <c:pt idx="2">
                  <c:v>5.2843754137931107</c:v>
                </c:pt>
              </c:numCache>
            </c:numRef>
          </c:xVal>
          <c:yVal>
            <c:numRef>
              <c:f>'ipb1-30b-he-122016'!$V$4:$V$6</c:f>
              <c:numCache>
                <c:formatCode>0.00</c:formatCode>
                <c:ptCount val="3"/>
                <c:pt idx="0">
                  <c:v>0.49259248670044398</c:v>
                </c:pt>
                <c:pt idx="1">
                  <c:v>1.0010597091686444</c:v>
                </c:pt>
                <c:pt idx="2">
                  <c:v>1.6939479374459994</c:v>
                </c:pt>
              </c:numCache>
            </c:numRef>
          </c:yVal>
          <c:smooth val="1"/>
        </c:ser>
        <c:ser>
          <c:idx val="1"/>
          <c:order val="1"/>
          <c:tx>
            <c:v>200</c:v>
          </c:tx>
          <c:marker>
            <c:symbol val="none"/>
          </c:marker>
          <c:xVal>
            <c:numRef>
              <c:f>'ipb1-30b-he-122016'!$R$9:$R$11</c:f>
              <c:numCache>
                <c:formatCode>0.00</c:formatCode>
                <c:ptCount val="3"/>
                <c:pt idx="0">
                  <c:v>1.5779516896551993</c:v>
                </c:pt>
                <c:pt idx="1">
                  <c:v>3.1470252068965987</c:v>
                </c:pt>
                <c:pt idx="2">
                  <c:v>5.1118894137931097</c:v>
                </c:pt>
              </c:numCache>
            </c:numRef>
          </c:xVal>
          <c:yVal>
            <c:numRef>
              <c:f>'ipb1-30b-he-122016'!$V$9:$V$11</c:f>
              <c:numCache>
                <c:formatCode>0.00</c:formatCode>
                <c:ptCount val="3"/>
                <c:pt idx="0">
                  <c:v>0.49148560708977374</c:v>
                </c:pt>
                <c:pt idx="1">
                  <c:v>1.0007122647161482</c:v>
                </c:pt>
                <c:pt idx="2">
                  <c:v>1.6942410159703523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'ipb1-30b-he-122016'!$A$13</c:f>
              <c:strCache>
                <c:ptCount val="1"/>
                <c:pt idx="0">
                  <c:v>250</c:v>
                </c:pt>
              </c:strCache>
            </c:strRef>
          </c:tx>
          <c:marker>
            <c:symbol val="none"/>
          </c:marker>
          <c:xVal>
            <c:numRef>
              <c:f>'ipb1-30b-he-122016'!$R$14:$R$16</c:f>
              <c:numCache>
                <c:formatCode>0.00</c:formatCode>
                <c:ptCount val="3"/>
                <c:pt idx="0">
                  <c:v>1.5125322413794002</c:v>
                </c:pt>
                <c:pt idx="1">
                  <c:v>3.0001544137930996</c:v>
                </c:pt>
                <c:pt idx="2">
                  <c:v>4.9297091034482996</c:v>
                </c:pt>
              </c:numCache>
            </c:numRef>
          </c:xVal>
          <c:yVal>
            <c:numRef>
              <c:f>'ipb1-30b-he-122016'!$V$14:$V$16</c:f>
              <c:numCache>
                <c:formatCode>0.00</c:formatCode>
                <c:ptCount val="3"/>
                <c:pt idx="0">
                  <c:v>0.49279622788778799</c:v>
                </c:pt>
                <c:pt idx="1">
                  <c:v>1.0018966916113128</c:v>
                </c:pt>
                <c:pt idx="2">
                  <c:v>1.6953845178054565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673984"/>
        <c:axId val="183673408"/>
      </c:scatterChart>
      <c:valAx>
        <c:axId val="183673984"/>
        <c:scaling>
          <c:orientation val="minMax"/>
        </c:scaling>
        <c:delete val="0"/>
        <c:axPos val="b"/>
        <c:numFmt formatCode="0.00" sourceLinked="1"/>
        <c:majorTickMark val="out"/>
        <c:minorTickMark val="none"/>
        <c:tickLblPos val="nextTo"/>
        <c:crossAx val="183673408"/>
        <c:crosses val="autoZero"/>
        <c:crossBetween val="midCat"/>
      </c:valAx>
      <c:valAx>
        <c:axId val="183673408"/>
        <c:scaling>
          <c:orientation val="minMax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18367398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0895405064259182"/>
          <c:y val="6.7395579411125006E-2"/>
          <c:w val="0.74073297380203684"/>
          <c:h val="0.72588179602133451"/>
        </c:manualLayout>
      </c:layout>
      <c:scatterChart>
        <c:scatterStyle val="smoothMarker"/>
        <c:varyColors val="0"/>
        <c:ser>
          <c:idx val="0"/>
          <c:order val="0"/>
          <c:marker>
            <c:symbol val="none"/>
          </c:marker>
          <c:trendline>
            <c:trendlineType val="poly"/>
            <c:order val="2"/>
            <c:dispRSqr val="1"/>
            <c:dispEq val="1"/>
            <c:trendlineLbl>
              <c:layout>
                <c:manualLayout>
                  <c:x val="0.26425868995178359"/>
                  <c:y val="0.26047554933745354"/>
                </c:manualLayout>
              </c:layout>
              <c:numFmt formatCode="General" sourceLinked="0"/>
            </c:trendlineLbl>
          </c:trendline>
          <c:xVal>
            <c:numRef>
              <c:f>'ipb1-29b-he-100316'!$I$4:$I$8</c:f>
              <c:numCache>
                <c:formatCode>0.00</c:formatCode>
                <c:ptCount val="5"/>
                <c:pt idx="0">
                  <c:v>1.49999526517241</c:v>
                </c:pt>
                <c:pt idx="1">
                  <c:v>2.0000178472413799</c:v>
                </c:pt>
                <c:pt idx="2">
                  <c:v>2.5000045455172399</c:v>
                </c:pt>
                <c:pt idx="3">
                  <c:v>3.0000187313793099</c:v>
                </c:pt>
                <c:pt idx="4">
                  <c:v>4.0000066934482801</c:v>
                </c:pt>
              </c:numCache>
            </c:numRef>
          </c:xVal>
          <c:yVal>
            <c:numRef>
              <c:f>'ipb1-29b-he-100316'!$J$4:$J$8</c:f>
              <c:numCache>
                <c:formatCode>0.00</c:formatCode>
                <c:ptCount val="5"/>
                <c:pt idx="0">
                  <c:v>0.48992593852420191</c:v>
                </c:pt>
                <c:pt idx="1">
                  <c:v>0.52865169696076963</c:v>
                </c:pt>
                <c:pt idx="2">
                  <c:v>0.55191786485706484</c:v>
                </c:pt>
                <c:pt idx="3">
                  <c:v>0.57415512558633053</c:v>
                </c:pt>
                <c:pt idx="4">
                  <c:v>0.59423695498947127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2133696"/>
        <c:axId val="352134272"/>
      </c:scatterChart>
      <c:valAx>
        <c:axId val="352133696"/>
        <c:scaling>
          <c:orientation val="minMax"/>
          <c:max val="7"/>
          <c:min val="1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Temp/100</a:t>
                </a:r>
              </a:p>
            </c:rich>
          </c:tx>
          <c:layout/>
          <c:overlay val="0"/>
        </c:title>
        <c:numFmt formatCode="0.00" sourceLinked="1"/>
        <c:majorTickMark val="out"/>
        <c:minorTickMark val="none"/>
        <c:tickLblPos val="nextTo"/>
        <c:crossAx val="352134272"/>
        <c:crosses val="autoZero"/>
        <c:crossBetween val="midCat"/>
      </c:valAx>
      <c:valAx>
        <c:axId val="352134272"/>
        <c:scaling>
          <c:orientation val="minMax"/>
          <c:max val="0.75000000000000011"/>
          <c:min val="0.4"/>
        </c:scaling>
        <c:delete val="0"/>
        <c:axPos val="l"/>
        <c:majorGridlines/>
        <c:title>
          <c:tx>
            <c:rich>
              <a:bodyPr rot="0" vert="wordArtVert"/>
              <a:lstStyle/>
              <a:p>
                <a:pPr>
                  <a:defRPr/>
                </a:pPr>
                <a:r>
                  <a:rPr lang="en-US"/>
                  <a:t>M</a:t>
                </a:r>
              </a:p>
            </c:rich>
          </c:tx>
          <c:layout>
            <c:manualLayout>
              <c:xMode val="edge"/>
              <c:yMode val="edge"/>
              <c:x val="4.9002809075095112E-2"/>
              <c:y val="2.4044619422572178E-2"/>
            </c:manualLayout>
          </c:layout>
          <c:overlay val="0"/>
        </c:title>
        <c:numFmt formatCode="0.00" sourceLinked="1"/>
        <c:majorTickMark val="out"/>
        <c:minorTickMark val="none"/>
        <c:tickLblPos val="nextTo"/>
        <c:crossAx val="35213369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0895405064259182"/>
          <c:y val="6.7395579411125006E-2"/>
          <c:w val="0.74073297380203684"/>
          <c:h val="0.72588179602133451"/>
        </c:manualLayout>
      </c:layout>
      <c:scatterChart>
        <c:scatterStyle val="smoothMarker"/>
        <c:varyColors val="0"/>
        <c:ser>
          <c:idx val="0"/>
          <c:order val="0"/>
          <c:marker>
            <c:symbol val="none"/>
          </c:marker>
          <c:trendline>
            <c:trendlineType val="poly"/>
            <c:order val="2"/>
            <c:dispRSqr val="1"/>
            <c:dispEq val="1"/>
            <c:trendlineLbl>
              <c:layout>
                <c:manualLayout>
                  <c:x val="0.26425868995178359"/>
                  <c:y val="0.26047554933745354"/>
                </c:manualLayout>
              </c:layout>
              <c:numFmt formatCode="General" sourceLinked="0"/>
            </c:trendlineLbl>
          </c:trendline>
          <c:xVal>
            <c:numRef>
              <c:f>'ipb1-29b-he-101216'!$I$4:$I$12</c:f>
              <c:numCache>
                <c:formatCode>0.00</c:formatCode>
                <c:ptCount val="9"/>
                <c:pt idx="0">
                  <c:v>1.49999768363636</c:v>
                </c:pt>
                <c:pt idx="1">
                  <c:v>2.0000159254545498</c:v>
                </c:pt>
                <c:pt idx="2">
                  <c:v>2.5000171318181801</c:v>
                </c:pt>
                <c:pt idx="3">
                  <c:v>3.0000117054545501</c:v>
                </c:pt>
                <c:pt idx="4">
                  <c:v>3.4999930645454498</c:v>
                </c:pt>
                <c:pt idx="5">
                  <c:v>4.0000153418181803</c:v>
                </c:pt>
                <c:pt idx="6">
                  <c:v>4.5000108481818195</c:v>
                </c:pt>
                <c:pt idx="7">
                  <c:v>4.5000108481818195</c:v>
                </c:pt>
                <c:pt idx="8">
                  <c:v>4.9999965036363605</c:v>
                </c:pt>
              </c:numCache>
            </c:numRef>
          </c:xVal>
          <c:yVal>
            <c:numRef>
              <c:f>'ipb1-29b-he-101216'!$J$4:$J$12</c:f>
              <c:numCache>
                <c:formatCode>0.00</c:formatCode>
                <c:ptCount val="9"/>
                <c:pt idx="0">
                  <c:v>0.49163676459044392</c:v>
                </c:pt>
                <c:pt idx="1">
                  <c:v>0.51685078285366837</c:v>
                </c:pt>
                <c:pt idx="2">
                  <c:v>0.54381480016859618</c:v>
                </c:pt>
                <c:pt idx="3">
                  <c:v>0.55575524747672289</c:v>
                </c:pt>
                <c:pt idx="4">
                  <c:v>0.57418539473575259</c:v>
                </c:pt>
                <c:pt idx="5">
                  <c:v>0.59043911356022083</c:v>
                </c:pt>
                <c:pt idx="6">
                  <c:v>0.58536410306123443</c:v>
                </c:pt>
                <c:pt idx="7">
                  <c:v>0.58536410306123443</c:v>
                </c:pt>
                <c:pt idx="8">
                  <c:v>0.59434790825157446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2136000"/>
        <c:axId val="352136576"/>
      </c:scatterChart>
      <c:valAx>
        <c:axId val="352136000"/>
        <c:scaling>
          <c:orientation val="minMax"/>
          <c:max val="7"/>
          <c:min val="1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Temp/100</a:t>
                </a:r>
              </a:p>
            </c:rich>
          </c:tx>
          <c:layout/>
          <c:overlay val="0"/>
        </c:title>
        <c:numFmt formatCode="0.00" sourceLinked="1"/>
        <c:majorTickMark val="out"/>
        <c:minorTickMark val="none"/>
        <c:tickLblPos val="nextTo"/>
        <c:crossAx val="352136576"/>
        <c:crosses val="autoZero"/>
        <c:crossBetween val="midCat"/>
      </c:valAx>
      <c:valAx>
        <c:axId val="352136576"/>
        <c:scaling>
          <c:orientation val="minMax"/>
          <c:max val="0.75000000000000011"/>
          <c:min val="0.4"/>
        </c:scaling>
        <c:delete val="0"/>
        <c:axPos val="l"/>
        <c:majorGridlines/>
        <c:title>
          <c:tx>
            <c:rich>
              <a:bodyPr rot="0" vert="wordArtVert"/>
              <a:lstStyle/>
              <a:p>
                <a:pPr>
                  <a:defRPr/>
                </a:pPr>
                <a:r>
                  <a:rPr lang="en-US"/>
                  <a:t>M</a:t>
                </a:r>
              </a:p>
            </c:rich>
          </c:tx>
          <c:layout>
            <c:manualLayout>
              <c:xMode val="edge"/>
              <c:yMode val="edge"/>
              <c:x val="4.9002809075095112E-2"/>
              <c:y val="2.4044619422572178E-2"/>
            </c:manualLayout>
          </c:layout>
          <c:overlay val="0"/>
        </c:title>
        <c:numFmt formatCode="0.00" sourceLinked="1"/>
        <c:majorTickMark val="out"/>
        <c:minorTickMark val="none"/>
        <c:tickLblPos val="nextTo"/>
        <c:crossAx val="35213600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0895405064259182"/>
          <c:y val="6.7395579411125006E-2"/>
          <c:w val="0.74073297380203684"/>
          <c:h val="0.72588179602133451"/>
        </c:manualLayout>
      </c:layout>
      <c:scatterChart>
        <c:scatterStyle val="smoothMarker"/>
        <c:varyColors val="0"/>
        <c:ser>
          <c:idx val="0"/>
          <c:order val="0"/>
          <c:marker>
            <c:symbol val="none"/>
          </c:marker>
          <c:trendline>
            <c:trendlineType val="poly"/>
            <c:order val="3"/>
            <c:dispRSqr val="1"/>
            <c:dispEq val="1"/>
            <c:trendlineLbl>
              <c:layout>
                <c:manualLayout>
                  <c:x val="4.9487735194926358E-2"/>
                  <c:y val="0.35386901938462512"/>
                </c:manualLayout>
              </c:layout>
              <c:numFmt formatCode="General" sourceLinked="0"/>
            </c:trendlineLbl>
          </c:trendline>
          <c:xVal>
            <c:numRef>
              <c:f>'ipb1-29b-h2'!$I$4:$I$11</c:f>
              <c:numCache>
                <c:formatCode>0.00</c:formatCode>
                <c:ptCount val="8"/>
                <c:pt idx="0">
                  <c:v>1.5000087655172398</c:v>
                </c:pt>
                <c:pt idx="1">
                  <c:v>1.9999914662069</c:v>
                </c:pt>
                <c:pt idx="2">
                  <c:v>2.5000090820689702</c:v>
                </c:pt>
                <c:pt idx="3">
                  <c:v>3.0000115337930997</c:v>
                </c:pt>
                <c:pt idx="4">
                  <c:v>3.5000115434482804</c:v>
                </c:pt>
                <c:pt idx="5">
                  <c:v>3.9999901710344803</c:v>
                </c:pt>
                <c:pt idx="6">
                  <c:v>4.4999918344827599</c:v>
                </c:pt>
                <c:pt idx="7">
                  <c:v>4.9999990117241397</c:v>
                </c:pt>
              </c:numCache>
            </c:numRef>
          </c:xVal>
          <c:yVal>
            <c:numRef>
              <c:f>'ipb1-29b-h2'!$J$4:$J$11</c:f>
              <c:numCache>
                <c:formatCode>0.00</c:formatCode>
                <c:ptCount val="8"/>
                <c:pt idx="0">
                  <c:v>0.4478814859572835</c:v>
                </c:pt>
                <c:pt idx="1">
                  <c:v>0.46795946724441367</c:v>
                </c:pt>
                <c:pt idx="2">
                  <c:v>0.49616245375907758</c:v>
                </c:pt>
                <c:pt idx="3">
                  <c:v>0.5284040682623824</c:v>
                </c:pt>
                <c:pt idx="4">
                  <c:v>0.57015222925348907</c:v>
                </c:pt>
                <c:pt idx="5">
                  <c:v>0.57986436537355046</c:v>
                </c:pt>
                <c:pt idx="6">
                  <c:v>0.59366027001237243</c:v>
                </c:pt>
                <c:pt idx="7">
                  <c:v>0.57211056752480094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2139456"/>
        <c:axId val="352140032"/>
      </c:scatterChart>
      <c:valAx>
        <c:axId val="352139456"/>
        <c:scaling>
          <c:orientation val="minMax"/>
          <c:max val="7"/>
          <c:min val="1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Temp/100</a:t>
                </a:r>
              </a:p>
            </c:rich>
          </c:tx>
          <c:layout/>
          <c:overlay val="0"/>
        </c:title>
        <c:numFmt formatCode="0.00" sourceLinked="1"/>
        <c:majorTickMark val="out"/>
        <c:minorTickMark val="none"/>
        <c:tickLblPos val="nextTo"/>
        <c:crossAx val="352140032"/>
        <c:crosses val="autoZero"/>
        <c:crossBetween val="midCat"/>
      </c:valAx>
      <c:valAx>
        <c:axId val="352140032"/>
        <c:scaling>
          <c:orientation val="minMax"/>
          <c:max val="0.60000000000000009"/>
          <c:min val="0.4"/>
        </c:scaling>
        <c:delete val="0"/>
        <c:axPos val="l"/>
        <c:majorGridlines/>
        <c:title>
          <c:tx>
            <c:rich>
              <a:bodyPr rot="0" vert="wordArtVert"/>
              <a:lstStyle/>
              <a:p>
                <a:pPr>
                  <a:defRPr/>
                </a:pPr>
                <a:r>
                  <a:rPr lang="en-US"/>
                  <a:t>M</a:t>
                </a:r>
              </a:p>
            </c:rich>
          </c:tx>
          <c:layout>
            <c:manualLayout>
              <c:xMode val="edge"/>
              <c:yMode val="edge"/>
              <c:x val="4.9002809075095112E-2"/>
              <c:y val="2.4044619422572178E-2"/>
            </c:manualLayout>
          </c:layout>
          <c:overlay val="0"/>
        </c:title>
        <c:numFmt formatCode="0.00" sourceLinked="1"/>
        <c:majorTickMark val="out"/>
        <c:minorTickMark val="none"/>
        <c:tickLblPos val="nextTo"/>
        <c:crossAx val="35213945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marker>
            <c:symbol val="none"/>
          </c:marker>
          <c:trendline>
            <c:trendlineType val="poly"/>
            <c:order val="2"/>
            <c:dispRSqr val="1"/>
            <c:dispEq val="1"/>
            <c:trendlineLbl>
              <c:layout>
                <c:manualLayout>
                  <c:x val="4.5440604646641389E-2"/>
                  <c:y val="0.41756048675733715"/>
                </c:manualLayout>
              </c:layout>
              <c:numFmt formatCode="General" sourceLinked="0"/>
            </c:trendlineLbl>
          </c:trendline>
          <c:trendline>
            <c:trendlineType val="poly"/>
            <c:order val="2"/>
            <c:dispRSqr val="0"/>
            <c:dispEq val="0"/>
          </c:trendline>
          <c:xVal>
            <c:numRef>
              <c:f>'ipb2-28b-h2'!$I$4:$I$7</c:f>
              <c:numCache>
                <c:formatCode>0.00</c:formatCode>
                <c:ptCount val="4"/>
                <c:pt idx="0">
                  <c:v>2.0001387277966098</c:v>
                </c:pt>
                <c:pt idx="1">
                  <c:v>3.0000137072881397</c:v>
                </c:pt>
                <c:pt idx="2">
                  <c:v>3.9999907369491501</c:v>
                </c:pt>
                <c:pt idx="3">
                  <c:v>5.9999637927118599</c:v>
                </c:pt>
              </c:numCache>
            </c:numRef>
          </c:xVal>
          <c:yVal>
            <c:numRef>
              <c:f>'ipb2-28b-h2'!$J$4:$J$7</c:f>
              <c:numCache>
                <c:formatCode>0.00</c:formatCode>
                <c:ptCount val="4"/>
                <c:pt idx="0">
                  <c:v>0.45225118158322425</c:v>
                </c:pt>
                <c:pt idx="1">
                  <c:v>0.50072551601274784</c:v>
                </c:pt>
                <c:pt idx="2">
                  <c:v>0.5497211533591817</c:v>
                </c:pt>
                <c:pt idx="3">
                  <c:v>0.55793113930373617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2584832"/>
        <c:axId val="352585408"/>
      </c:scatterChart>
      <c:valAx>
        <c:axId val="352584832"/>
        <c:scaling>
          <c:orientation val="minMax"/>
          <c:min val="1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Temp/100</a:t>
                </a:r>
              </a:p>
            </c:rich>
          </c:tx>
          <c:layout/>
          <c:overlay val="0"/>
        </c:title>
        <c:numFmt formatCode="0" sourceLinked="0"/>
        <c:majorTickMark val="out"/>
        <c:minorTickMark val="none"/>
        <c:tickLblPos val="nextTo"/>
        <c:crossAx val="352585408"/>
        <c:crosses val="autoZero"/>
        <c:crossBetween val="midCat"/>
      </c:valAx>
      <c:valAx>
        <c:axId val="352585408"/>
        <c:scaling>
          <c:orientation val="minMax"/>
          <c:min val="0.4"/>
        </c:scaling>
        <c:delete val="0"/>
        <c:axPos val="l"/>
        <c:majorGridlines/>
        <c:title>
          <c:tx>
            <c:rich>
              <a:bodyPr rot="0" vert="wordArtVert"/>
              <a:lstStyle/>
              <a:p>
                <a:pPr>
                  <a:defRPr/>
                </a:pPr>
                <a:r>
                  <a:rPr lang="en-US"/>
                  <a:t>M</a:t>
                </a:r>
              </a:p>
            </c:rich>
          </c:tx>
          <c:layout>
            <c:manualLayout>
              <c:xMode val="edge"/>
              <c:yMode val="edge"/>
              <c:x val="4.4444444444444444E-3"/>
              <c:y val="5.115283666464767E-3"/>
            </c:manualLayout>
          </c:layout>
          <c:overlay val="0"/>
        </c:title>
        <c:numFmt formatCode="0.00" sourceLinked="1"/>
        <c:majorTickMark val="out"/>
        <c:minorTickMark val="none"/>
        <c:tickLblPos val="nextTo"/>
        <c:crossAx val="352584832"/>
        <c:crosses val="autoZero"/>
        <c:crossBetween val="midCat"/>
        <c:majorUnit val="5.000000000000001E-2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7467231656936498E-2"/>
          <c:y val="7.5675501130182066E-2"/>
          <c:w val="0.84031068714386736"/>
          <c:h val="0.81644534969406424"/>
        </c:manualLayout>
      </c:layout>
      <c:scatterChart>
        <c:scatterStyle val="smoothMarker"/>
        <c:varyColors val="0"/>
        <c:ser>
          <c:idx val="0"/>
          <c:order val="0"/>
          <c:tx>
            <c:v>27b-h2</c:v>
          </c:tx>
          <c:marker>
            <c:symbol val="none"/>
          </c:marker>
          <c:dPt>
            <c:idx val="1"/>
            <c:marker>
              <c:symbol val="triangle"/>
              <c:size val="5"/>
            </c:marker>
            <c:bubble3D val="0"/>
          </c:dPt>
          <c:dPt>
            <c:idx val="2"/>
            <c:marker>
              <c:symbol val="triangle"/>
              <c:size val="5"/>
            </c:marker>
            <c:bubble3D val="0"/>
          </c:dPt>
          <c:dPt>
            <c:idx val="4"/>
            <c:marker>
              <c:symbol val="triangle"/>
              <c:size val="5"/>
            </c:marker>
            <c:bubble3D val="0"/>
          </c:dPt>
          <c:dPt>
            <c:idx val="6"/>
            <c:marker>
              <c:symbol val="triangle"/>
              <c:size val="5"/>
            </c:marker>
            <c:bubble3D val="0"/>
          </c:dPt>
          <c:dPt>
            <c:idx val="8"/>
            <c:marker>
              <c:symbol val="triangle"/>
              <c:size val="5"/>
            </c:marker>
            <c:bubble3D val="0"/>
          </c:dPt>
          <c:dPt>
            <c:idx val="9"/>
            <c:marker>
              <c:symbol val="triangle"/>
              <c:size val="5"/>
            </c:marker>
            <c:bubble3D val="0"/>
          </c:dPt>
          <c:dPt>
            <c:idx val="10"/>
            <c:marker>
              <c:symbol val="triangle"/>
              <c:size val="5"/>
            </c:marker>
            <c:bubble3D val="0"/>
          </c:dPt>
          <c:xVal>
            <c:numRef>
              <c:f>'DC-h2-sri-ipb2-27b'!$M$4:$M$16</c:f>
              <c:numCache>
                <c:formatCode>0.00</c:formatCode>
                <c:ptCount val="13"/>
                <c:pt idx="0">
                  <c:v>1.5</c:v>
                </c:pt>
                <c:pt idx="1">
                  <c:v>2</c:v>
                </c:pt>
                <c:pt idx="2">
                  <c:v>2.5</c:v>
                </c:pt>
                <c:pt idx="3">
                  <c:v>2.75</c:v>
                </c:pt>
                <c:pt idx="4">
                  <c:v>3</c:v>
                </c:pt>
                <c:pt idx="5">
                  <c:v>3.25</c:v>
                </c:pt>
                <c:pt idx="6">
                  <c:v>3.5</c:v>
                </c:pt>
                <c:pt idx="7">
                  <c:v>3.75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</c:numCache>
            </c:numRef>
          </c:xVal>
          <c:yVal>
            <c:numRef>
              <c:f>'DC-h2-sri-ipb2-27b'!$O$4:$O$16</c:f>
              <c:numCache>
                <c:formatCode>0.00</c:formatCode>
                <c:ptCount val="13"/>
                <c:pt idx="0">
                  <c:v>0.41084043000987536</c:v>
                </c:pt>
                <c:pt idx="1">
                  <c:v>0.4380935452446082</c:v>
                </c:pt>
                <c:pt idx="2">
                  <c:v>0.47839048915851073</c:v>
                </c:pt>
                <c:pt idx="3">
                  <c:v>0.49517471573506122</c:v>
                </c:pt>
                <c:pt idx="4">
                  <c:v>0.50850058684966015</c:v>
                </c:pt>
                <c:pt idx="5">
                  <c:v>0.52307930407047754</c:v>
                </c:pt>
                <c:pt idx="6">
                  <c:v>0.53696652633833164</c:v>
                </c:pt>
                <c:pt idx="7">
                  <c:v>0.54643412044061068</c:v>
                </c:pt>
                <c:pt idx="8">
                  <c:v>0.55861664491690266</c:v>
                </c:pt>
                <c:pt idx="9">
                  <c:v>0.57693551723153269</c:v>
                </c:pt>
                <c:pt idx="10">
                  <c:v>0.58076372300651835</c:v>
                </c:pt>
                <c:pt idx="11">
                  <c:v>0.59234652350947226</c:v>
                </c:pt>
                <c:pt idx="12">
                  <c:v>0.59522736603583137</c:v>
                </c:pt>
              </c:numCache>
            </c:numRef>
          </c:yVal>
          <c:smooth val="1"/>
        </c:ser>
        <c:ser>
          <c:idx val="1"/>
          <c:order val="1"/>
          <c:tx>
            <c:v>28b-h2</c:v>
          </c:tx>
          <c:marker>
            <c:symbol val="square"/>
            <c:size val="5"/>
          </c:marker>
          <c:dPt>
            <c:idx val="0"/>
            <c:marker>
              <c:symbol val="none"/>
            </c:marker>
            <c:bubble3D val="0"/>
          </c:dPt>
          <c:dPt>
            <c:idx val="2"/>
            <c:marker>
              <c:symbol val="none"/>
            </c:marker>
            <c:bubble3D val="0"/>
          </c:dPt>
          <c:dPt>
            <c:idx val="3"/>
            <c:marker>
              <c:symbol val="none"/>
            </c:marker>
            <c:bubble3D val="0"/>
          </c:dPt>
          <c:dPt>
            <c:idx val="5"/>
            <c:marker>
              <c:symbol val="none"/>
            </c:marker>
            <c:bubble3D val="0"/>
          </c:dPt>
          <c:dPt>
            <c:idx val="6"/>
            <c:marker>
              <c:symbol val="none"/>
            </c:marker>
            <c:bubble3D val="0"/>
          </c:dPt>
          <c:dPt>
            <c:idx val="7"/>
            <c:marker>
              <c:symbol val="none"/>
            </c:marker>
            <c:bubble3D val="0"/>
          </c:dPt>
          <c:dPt>
            <c:idx val="9"/>
            <c:marker>
              <c:symbol val="none"/>
            </c:marker>
            <c:bubble3D val="0"/>
          </c:dPt>
          <c:dPt>
            <c:idx val="10"/>
            <c:marker>
              <c:symbol val="none"/>
            </c:marker>
            <c:bubble3D val="0"/>
          </c:dPt>
          <c:dPt>
            <c:idx val="11"/>
            <c:marker>
              <c:symbol val="none"/>
            </c:marker>
            <c:bubble3D val="0"/>
          </c:dPt>
          <c:xVal>
            <c:numRef>
              <c:f>'DC-h2-sri-ipb2-27b'!$M$4:$M$16</c:f>
              <c:numCache>
                <c:formatCode>0.00</c:formatCode>
                <c:ptCount val="13"/>
                <c:pt idx="0">
                  <c:v>1.5</c:v>
                </c:pt>
                <c:pt idx="1">
                  <c:v>2</c:v>
                </c:pt>
                <c:pt idx="2">
                  <c:v>2.5</c:v>
                </c:pt>
                <c:pt idx="3">
                  <c:v>2.75</c:v>
                </c:pt>
                <c:pt idx="4">
                  <c:v>3</c:v>
                </c:pt>
                <c:pt idx="5">
                  <c:v>3.25</c:v>
                </c:pt>
                <c:pt idx="6">
                  <c:v>3.5</c:v>
                </c:pt>
                <c:pt idx="7">
                  <c:v>3.75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</c:numCache>
            </c:numRef>
          </c:xVal>
          <c:yVal>
            <c:numRef>
              <c:f>'DC-h2-sri-ipb2-27b'!$Q$4:$Q$16</c:f>
              <c:numCache>
                <c:formatCode>0.00</c:formatCode>
                <c:ptCount val="13"/>
                <c:pt idx="0">
                  <c:v>0.41335216422290755</c:v>
                </c:pt>
                <c:pt idx="1">
                  <c:v>0.45225118158322425</c:v>
                </c:pt>
                <c:pt idx="2">
                  <c:v>0.48108908038893228</c:v>
                </c:pt>
                <c:pt idx="3">
                  <c:v>0.49486046276504769</c:v>
                </c:pt>
                <c:pt idx="4">
                  <c:v>0.50072551601274784</c:v>
                </c:pt>
                <c:pt idx="5">
                  <c:v>0.51860781151880964</c:v>
                </c:pt>
                <c:pt idx="6">
                  <c:v>0.52858377789645616</c:v>
                </c:pt>
                <c:pt idx="7">
                  <c:v>0.5372946056079464</c:v>
                </c:pt>
                <c:pt idx="8">
                  <c:v>0.5497211533591817</c:v>
                </c:pt>
                <c:pt idx="9">
                  <c:v>0.55583625674547943</c:v>
                </c:pt>
                <c:pt idx="10">
                  <c:v>0.56187166417305323</c:v>
                </c:pt>
                <c:pt idx="11">
                  <c:v>0.56284651693600185</c:v>
                </c:pt>
                <c:pt idx="12">
                  <c:v>0.55793113930373617</c:v>
                </c:pt>
              </c:numCache>
            </c:numRef>
          </c:yVal>
          <c:smooth val="1"/>
        </c:ser>
        <c:ser>
          <c:idx val="2"/>
          <c:order val="2"/>
          <c:tx>
            <c:v>29b-he</c:v>
          </c:tx>
          <c:marker>
            <c:symbol val="none"/>
          </c:marker>
          <c:dPt>
            <c:idx val="0"/>
            <c:marker>
              <c:symbol val="circle"/>
              <c:size val="5"/>
            </c:marker>
            <c:bubble3D val="0"/>
          </c:dPt>
          <c:dPt>
            <c:idx val="1"/>
            <c:marker>
              <c:symbol val="circle"/>
              <c:size val="5"/>
            </c:marker>
            <c:bubble3D val="0"/>
          </c:dPt>
          <c:dPt>
            <c:idx val="2"/>
            <c:marker>
              <c:symbol val="circle"/>
              <c:size val="5"/>
            </c:marker>
            <c:bubble3D val="0"/>
          </c:dPt>
          <c:dPt>
            <c:idx val="4"/>
            <c:marker>
              <c:symbol val="circle"/>
              <c:size val="5"/>
            </c:marker>
            <c:bubble3D val="0"/>
          </c:dPt>
          <c:dPt>
            <c:idx val="8"/>
            <c:marker>
              <c:symbol val="circle"/>
              <c:size val="5"/>
            </c:marker>
            <c:bubble3D val="0"/>
          </c:dPt>
          <c:dPt>
            <c:idx val="9"/>
            <c:marker>
              <c:symbol val="circle"/>
              <c:size val="5"/>
            </c:marker>
            <c:bubble3D val="0"/>
          </c:dPt>
          <c:dPt>
            <c:idx val="10"/>
            <c:marker>
              <c:symbol val="circle"/>
              <c:size val="5"/>
            </c:marker>
            <c:bubble3D val="0"/>
          </c:dPt>
          <c:xVal>
            <c:numRef>
              <c:f>'DC-h2-sri-ipb2-27b'!$M$4:$M$16</c:f>
              <c:numCache>
                <c:formatCode>0.00</c:formatCode>
                <c:ptCount val="13"/>
                <c:pt idx="0">
                  <c:v>1.5</c:v>
                </c:pt>
                <c:pt idx="1">
                  <c:v>2</c:v>
                </c:pt>
                <c:pt idx="2">
                  <c:v>2.5</c:v>
                </c:pt>
                <c:pt idx="3">
                  <c:v>2.75</c:v>
                </c:pt>
                <c:pt idx="4">
                  <c:v>3</c:v>
                </c:pt>
                <c:pt idx="5">
                  <c:v>3.25</c:v>
                </c:pt>
                <c:pt idx="6">
                  <c:v>3.5</c:v>
                </c:pt>
                <c:pt idx="7">
                  <c:v>3.75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</c:numCache>
            </c:numRef>
          </c:xVal>
          <c:yVal>
            <c:numRef>
              <c:f>'DC-h2-sri-ipb2-27b'!$S$4:$S$16</c:f>
              <c:numCache>
                <c:formatCode>0.00</c:formatCode>
                <c:ptCount val="13"/>
                <c:pt idx="0">
                  <c:v>0.49163676459044392</c:v>
                </c:pt>
                <c:pt idx="1">
                  <c:v>0.51685078285366837</c:v>
                </c:pt>
                <c:pt idx="2">
                  <c:v>0.54381480016859618</c:v>
                </c:pt>
                <c:pt idx="3">
                  <c:v>0.55066944396118356</c:v>
                </c:pt>
                <c:pt idx="4">
                  <c:v>0.55575524747672289</c:v>
                </c:pt>
                <c:pt idx="5">
                  <c:v>0.56703828665435096</c:v>
                </c:pt>
                <c:pt idx="6">
                  <c:v>0.57418539473575259</c:v>
                </c:pt>
                <c:pt idx="7">
                  <c:v>0.5792096730333085</c:v>
                </c:pt>
                <c:pt idx="8">
                  <c:v>0.59043911356022083</c:v>
                </c:pt>
                <c:pt idx="9">
                  <c:v>0.58536410306123443</c:v>
                </c:pt>
                <c:pt idx="10">
                  <c:v>0.59434790825157446</c:v>
                </c:pt>
                <c:pt idx="11">
                  <c:v>0.58875455688525746</c:v>
                </c:pt>
                <c:pt idx="12">
                  <c:v>0.58203738985027065</c:v>
                </c:pt>
              </c:numCache>
            </c:numRef>
          </c:yVal>
          <c:smooth val="1"/>
        </c:ser>
        <c:ser>
          <c:idx val="3"/>
          <c:order val="3"/>
          <c:tx>
            <c:v>29b-h2</c:v>
          </c:tx>
          <c:marker>
            <c:symbol val="diamond"/>
            <c:size val="5"/>
          </c:marker>
          <c:dPt>
            <c:idx val="3"/>
            <c:marker>
              <c:symbol val="none"/>
            </c:marker>
            <c:bubble3D val="0"/>
          </c:dPt>
          <c:dPt>
            <c:idx val="5"/>
            <c:marker>
              <c:symbol val="none"/>
            </c:marker>
            <c:bubble3D val="0"/>
          </c:dPt>
          <c:dPt>
            <c:idx val="7"/>
            <c:marker>
              <c:symbol val="none"/>
            </c:marker>
            <c:bubble3D val="0"/>
          </c:dPt>
          <c:xVal>
            <c:numRef>
              <c:f>'DC-h2-sri-ipb2-27b'!$M$4:$M$16</c:f>
              <c:numCache>
                <c:formatCode>0.00</c:formatCode>
                <c:ptCount val="13"/>
                <c:pt idx="0">
                  <c:v>1.5</c:v>
                </c:pt>
                <c:pt idx="1">
                  <c:v>2</c:v>
                </c:pt>
                <c:pt idx="2">
                  <c:v>2.5</c:v>
                </c:pt>
                <c:pt idx="3">
                  <c:v>2.75</c:v>
                </c:pt>
                <c:pt idx="4">
                  <c:v>3</c:v>
                </c:pt>
                <c:pt idx="5">
                  <c:v>3.25</c:v>
                </c:pt>
                <c:pt idx="6">
                  <c:v>3.5</c:v>
                </c:pt>
                <c:pt idx="7">
                  <c:v>3.75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</c:numCache>
            </c:numRef>
          </c:xVal>
          <c:yVal>
            <c:numRef>
              <c:f>'DC-h2-sri-ipb2-27b'!$T$4:$T$16</c:f>
              <c:numCache>
                <c:formatCode>0.00</c:formatCode>
                <c:ptCount val="13"/>
                <c:pt idx="0">
                  <c:v>0.4478814859572835</c:v>
                </c:pt>
                <c:pt idx="1">
                  <c:v>0.46795946724441367</c:v>
                </c:pt>
                <c:pt idx="2">
                  <c:v>0.49616245375907758</c:v>
                </c:pt>
                <c:pt idx="3">
                  <c:v>0.51404700802891057</c:v>
                </c:pt>
                <c:pt idx="4">
                  <c:v>0.5284040682623824</c:v>
                </c:pt>
                <c:pt idx="5">
                  <c:v>0.54825198238411754</c:v>
                </c:pt>
                <c:pt idx="6">
                  <c:v>0.57015222925348907</c:v>
                </c:pt>
                <c:pt idx="7">
                  <c:v>0.57627492745650033</c:v>
                </c:pt>
                <c:pt idx="8">
                  <c:v>0.57986436537355046</c:v>
                </c:pt>
                <c:pt idx="9">
                  <c:v>0.59366027001237243</c:v>
                </c:pt>
                <c:pt idx="10">
                  <c:v>0.57211056752480094</c:v>
                </c:pt>
                <c:pt idx="11">
                  <c:v>0.5228455234141075</c:v>
                </c:pt>
                <c:pt idx="12">
                  <c:v>0.43491256711935955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2587712"/>
        <c:axId val="352588288"/>
      </c:scatterChart>
      <c:valAx>
        <c:axId val="352587712"/>
        <c:scaling>
          <c:orientation val="minMax"/>
          <c:max val="5"/>
          <c:min val="1.5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 sz="1200"/>
                </a:pPr>
                <a:r>
                  <a:rPr lang="en-US" sz="1200"/>
                  <a:t>Temperature/100</a:t>
                </a:r>
              </a:p>
            </c:rich>
          </c:tx>
          <c:layout/>
          <c:overlay val="0"/>
        </c:title>
        <c:numFmt formatCode="0.0" sourceLinked="0"/>
        <c:majorTickMark val="out"/>
        <c:minorTickMark val="none"/>
        <c:tickLblPos val="nextTo"/>
        <c:crossAx val="352588288"/>
        <c:crosses val="autoZero"/>
        <c:crossBetween val="midCat"/>
        <c:majorUnit val="0.5"/>
      </c:valAx>
      <c:valAx>
        <c:axId val="352588288"/>
        <c:scaling>
          <c:orientation val="minMax"/>
          <c:max val="0.65000000000000013"/>
          <c:min val="0.4"/>
        </c:scaling>
        <c:delete val="0"/>
        <c:axPos val="l"/>
        <c:majorGridlines/>
        <c:title>
          <c:tx>
            <c:rich>
              <a:bodyPr rot="0" vert="wordArtVert"/>
              <a:lstStyle/>
              <a:p>
                <a:pPr>
                  <a:defRPr sz="1200"/>
                </a:pPr>
                <a:r>
                  <a:rPr lang="en-US" sz="1200"/>
                  <a:t>M</a:t>
                </a:r>
              </a:p>
            </c:rich>
          </c:tx>
          <c:layout>
            <c:manualLayout>
              <c:xMode val="edge"/>
              <c:yMode val="edge"/>
              <c:x val="1.6501542394848648E-2"/>
              <c:y val="1.9122846237280278E-2"/>
            </c:manualLayout>
          </c:layout>
          <c:overlay val="0"/>
        </c:title>
        <c:numFmt formatCode="0.00" sourceLinked="1"/>
        <c:majorTickMark val="out"/>
        <c:minorTickMark val="none"/>
        <c:tickLblPos val="nextTo"/>
        <c:crossAx val="352587712"/>
        <c:crosses val="autoZero"/>
        <c:crossBetween val="midCat"/>
        <c:majorUnit val="5.000000000000001E-2"/>
      </c:valAx>
    </c:plotArea>
    <c:legend>
      <c:legendPos val="r"/>
      <c:layout>
        <c:manualLayout>
          <c:xMode val="edge"/>
          <c:yMode val="edge"/>
          <c:x val="0.13119741097323506"/>
          <c:y val="0.12611003813202595"/>
          <c:w val="0.1651849801769546"/>
          <c:h val="0.21494936949915958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1.emf"/><Relationship Id="rId1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emf"/><Relationship Id="rId1" Type="http://schemas.openxmlformats.org/officeDocument/2006/relationships/chart" Target="../charts/chart8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chart" Target="../charts/chart9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200024</xdr:colOff>
      <xdr:row>15</xdr:row>
      <xdr:rowOff>66675</xdr:rowOff>
    </xdr:from>
    <xdr:to>
      <xdr:col>9</xdr:col>
      <xdr:colOff>247649</xdr:colOff>
      <xdr:row>46</xdr:row>
      <xdr:rowOff>133350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366712</xdr:colOff>
      <xdr:row>21</xdr:row>
      <xdr:rowOff>66674</xdr:rowOff>
    </xdr:from>
    <xdr:to>
      <xdr:col>20</xdr:col>
      <xdr:colOff>361950</xdr:colOff>
      <xdr:row>41</xdr:row>
      <xdr:rowOff>85725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442912</xdr:colOff>
      <xdr:row>15</xdr:row>
      <xdr:rowOff>123825</xdr:rowOff>
    </xdr:from>
    <xdr:to>
      <xdr:col>22</xdr:col>
      <xdr:colOff>585787</xdr:colOff>
      <xdr:row>30</xdr:row>
      <xdr:rowOff>9525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21</xdr:col>
      <xdr:colOff>200024</xdr:colOff>
      <xdr:row>3</xdr:row>
      <xdr:rowOff>66674</xdr:rowOff>
    </xdr:from>
    <xdr:to>
      <xdr:col>31</xdr:col>
      <xdr:colOff>219073</xdr:colOff>
      <xdr:row>16</xdr:row>
      <xdr:rowOff>28575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61912</xdr:colOff>
      <xdr:row>13</xdr:row>
      <xdr:rowOff>4762</xdr:rowOff>
    </xdr:from>
    <xdr:to>
      <xdr:col>15</xdr:col>
      <xdr:colOff>366712</xdr:colOff>
      <xdr:row>27</xdr:row>
      <xdr:rowOff>80962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276225</xdr:colOff>
      <xdr:row>17</xdr:row>
      <xdr:rowOff>85725</xdr:rowOff>
    </xdr:from>
    <xdr:to>
      <xdr:col>14</xdr:col>
      <xdr:colOff>657225</xdr:colOff>
      <xdr:row>31</xdr:row>
      <xdr:rowOff>85725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276225</xdr:colOff>
      <xdr:row>17</xdr:row>
      <xdr:rowOff>85725</xdr:rowOff>
    </xdr:from>
    <xdr:to>
      <xdr:col>14</xdr:col>
      <xdr:colOff>657225</xdr:colOff>
      <xdr:row>31</xdr:row>
      <xdr:rowOff>85725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19</xdr:col>
      <xdr:colOff>333375</xdr:colOff>
      <xdr:row>2</xdr:row>
      <xdr:rowOff>38100</xdr:rowOff>
    </xdr:from>
    <xdr:to>
      <xdr:col>44</xdr:col>
      <xdr:colOff>400050</xdr:colOff>
      <xdr:row>51</xdr:row>
      <xdr:rowOff>36675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58500" y="419100"/>
          <a:ext cx="17211675" cy="9704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495300</xdr:colOff>
      <xdr:row>1</xdr:row>
      <xdr:rowOff>76200</xdr:rowOff>
    </xdr:from>
    <xdr:to>
      <xdr:col>45</xdr:col>
      <xdr:colOff>264416</xdr:colOff>
      <xdr:row>53</xdr:row>
      <xdr:rowOff>113011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334625" y="266700"/>
          <a:ext cx="18285716" cy="1031428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257174</xdr:colOff>
      <xdr:row>32</xdr:row>
      <xdr:rowOff>9525</xdr:rowOff>
    </xdr:from>
    <xdr:to>
      <xdr:col>19</xdr:col>
      <xdr:colOff>628649</xdr:colOff>
      <xdr:row>48</xdr:row>
      <xdr:rowOff>123825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18</xdr:col>
      <xdr:colOff>219075</xdr:colOff>
      <xdr:row>1</xdr:row>
      <xdr:rowOff>57150</xdr:rowOff>
    </xdr:from>
    <xdr:to>
      <xdr:col>44</xdr:col>
      <xdr:colOff>666750</xdr:colOff>
      <xdr:row>53</xdr:row>
      <xdr:rowOff>85725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63175" y="247650"/>
          <a:ext cx="18278475" cy="10306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409575</xdr:colOff>
      <xdr:row>17</xdr:row>
      <xdr:rowOff>19050</xdr:rowOff>
    </xdr:from>
    <xdr:to>
      <xdr:col>15</xdr:col>
      <xdr:colOff>0</xdr:colOff>
      <xdr:row>30</xdr:row>
      <xdr:rowOff>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16</xdr:col>
      <xdr:colOff>365432</xdr:colOff>
      <xdr:row>0</xdr:row>
      <xdr:rowOff>0</xdr:rowOff>
    </xdr:from>
    <xdr:to>
      <xdr:col>37</xdr:col>
      <xdr:colOff>578739</xdr:colOff>
      <xdr:row>40</xdr:row>
      <xdr:rowOff>52333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42607" y="0"/>
          <a:ext cx="14615107" cy="8243833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219073</xdr:colOff>
      <xdr:row>11</xdr:row>
      <xdr:rowOff>38100</xdr:rowOff>
    </xdr:from>
    <xdr:to>
      <xdr:col>31</xdr:col>
      <xdr:colOff>142875</xdr:colOff>
      <xdr:row>42</xdr:row>
      <xdr:rowOff>171450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29</xdr:col>
      <xdr:colOff>342900</xdr:colOff>
      <xdr:row>2</xdr:row>
      <xdr:rowOff>266700</xdr:rowOff>
    </xdr:from>
    <xdr:to>
      <xdr:col>56</xdr:col>
      <xdr:colOff>112016</xdr:colOff>
      <xdr:row>55</xdr:row>
      <xdr:rowOff>113011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907125" y="647700"/>
          <a:ext cx="18285716" cy="103142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9"/>
  <sheetViews>
    <sheetView topLeftCell="A10" zoomScaleNormal="100" workbookViewId="0">
      <selection activeCell="J20" sqref="J20"/>
    </sheetView>
  </sheetViews>
  <sheetFormatPr defaultColWidth="9" defaultRowHeight="15" x14ac:dyDescent="0.25"/>
  <cols>
    <col min="1" max="1" width="15.7109375" style="5" bestFit="1" customWidth="1"/>
    <col min="2" max="2" width="10.5703125" style="4" bestFit="1" customWidth="1"/>
    <col min="3" max="3" width="12.140625" style="4" bestFit="1" customWidth="1"/>
    <col min="4" max="4" width="10.42578125" style="4" bestFit="1" customWidth="1"/>
    <col min="5" max="5" width="18.7109375" style="4" bestFit="1" customWidth="1"/>
    <col min="6" max="6" width="18.7109375" style="4" customWidth="1"/>
    <col min="7" max="7" width="10.42578125" style="4" customWidth="1"/>
    <col min="8" max="10" width="12.140625" style="4" bestFit="1" customWidth="1"/>
    <col min="11" max="11" width="10.7109375" style="4" bestFit="1" customWidth="1"/>
    <col min="12" max="12" width="12.140625" style="4" bestFit="1" customWidth="1"/>
    <col min="13" max="13" width="10.7109375" style="4" bestFit="1" customWidth="1"/>
    <col min="14" max="14" width="9" style="4"/>
    <col min="15" max="15" width="9.7109375" style="4" bestFit="1" customWidth="1"/>
    <col min="16" max="17" width="10.7109375" style="4" bestFit="1" customWidth="1"/>
    <col min="18" max="16384" width="9" style="4"/>
  </cols>
  <sheetData>
    <row r="1" spans="1:17" x14ac:dyDescent="0.25">
      <c r="E1" s="5" t="str">
        <f ca="1">'ipb1-30b-he-110816'!A1</f>
        <v>ipb1-30b-he-110816</v>
      </c>
      <c r="F1" s="5"/>
    </row>
    <row r="2" spans="1:17" x14ac:dyDescent="0.25">
      <c r="A2" s="32" t="str">
        <f ca="1">MID(CELL("filename",A2),FIND("]",CELL("filename",A2))+1,255)</f>
        <v>AllDC</v>
      </c>
      <c r="B2" s="44" t="s">
        <v>34</v>
      </c>
      <c r="C2" s="64">
        <v>42735</v>
      </c>
      <c r="D2" s="77">
        <v>42655</v>
      </c>
      <c r="E2" s="57">
        <v>42684</v>
      </c>
      <c r="F2" s="80"/>
      <c r="G2" s="72">
        <v>42713</v>
      </c>
      <c r="H2" s="52">
        <v>42611</v>
      </c>
      <c r="I2" s="70">
        <v>42658</v>
      </c>
      <c r="J2" s="77">
        <v>42669</v>
      </c>
      <c r="K2" s="72">
        <v>42735</v>
      </c>
      <c r="L2" s="57">
        <v>42724</v>
      </c>
      <c r="M2" s="72">
        <v>42737</v>
      </c>
      <c r="O2" s="72">
        <v>42713</v>
      </c>
      <c r="P2" s="72">
        <v>42735</v>
      </c>
      <c r="Q2" s="57">
        <v>42684</v>
      </c>
    </row>
    <row r="3" spans="1:17" x14ac:dyDescent="0.25">
      <c r="A3" s="32"/>
      <c r="B3" s="45" t="s">
        <v>35</v>
      </c>
      <c r="C3" s="65" t="s">
        <v>40</v>
      </c>
      <c r="D3" s="62" t="s">
        <v>38</v>
      </c>
      <c r="E3" s="58" t="s">
        <v>39</v>
      </c>
      <c r="F3" s="81"/>
      <c r="G3" s="73" t="s">
        <v>46</v>
      </c>
      <c r="H3" s="51" t="s">
        <v>31</v>
      </c>
      <c r="I3" s="65" t="s">
        <v>40</v>
      </c>
      <c r="J3" s="62" t="s">
        <v>38</v>
      </c>
      <c r="K3" s="73" t="s">
        <v>46</v>
      </c>
      <c r="L3" s="58" t="s">
        <v>39</v>
      </c>
      <c r="M3" s="73" t="s">
        <v>46</v>
      </c>
      <c r="O3" s="73" t="s">
        <v>46</v>
      </c>
      <c r="P3" s="73" t="s">
        <v>46</v>
      </c>
      <c r="Q3" s="58" t="s">
        <v>39</v>
      </c>
    </row>
    <row r="4" spans="1:17" ht="14.25" customHeight="1" x14ac:dyDescent="0.25">
      <c r="A4" s="17"/>
      <c r="B4" s="46" t="s">
        <v>36</v>
      </c>
      <c r="C4" s="66" t="s">
        <v>33</v>
      </c>
      <c r="D4" s="62" t="s">
        <v>33</v>
      </c>
      <c r="E4" s="58" t="s">
        <v>33</v>
      </c>
      <c r="F4" s="81"/>
      <c r="G4" s="73" t="s">
        <v>33</v>
      </c>
      <c r="H4" s="54" t="s">
        <v>32</v>
      </c>
      <c r="I4" s="65" t="s">
        <v>32</v>
      </c>
      <c r="J4" s="62" t="s">
        <v>32</v>
      </c>
      <c r="K4" s="76" t="s">
        <v>32</v>
      </c>
      <c r="L4" s="58" t="s">
        <v>33</v>
      </c>
      <c r="M4" s="76" t="s">
        <v>32</v>
      </c>
      <c r="O4" s="73" t="s">
        <v>33</v>
      </c>
      <c r="P4" s="76" t="s">
        <v>32</v>
      </c>
      <c r="Q4" s="58" t="s">
        <v>33</v>
      </c>
    </row>
    <row r="5" spans="1:17" ht="14.25" customHeight="1" x14ac:dyDescent="0.25">
      <c r="A5" s="17"/>
      <c r="B5" s="46" t="s">
        <v>0</v>
      </c>
      <c r="C5" s="67" t="s">
        <v>41</v>
      </c>
      <c r="D5" s="78"/>
      <c r="E5" s="59"/>
      <c r="F5" s="82"/>
      <c r="G5" s="74"/>
      <c r="H5" s="50"/>
      <c r="I5" s="71"/>
      <c r="J5" s="79"/>
      <c r="K5" s="76"/>
      <c r="L5" s="59"/>
      <c r="O5" s="74" t="s">
        <v>62</v>
      </c>
      <c r="P5" s="76"/>
      <c r="Q5" s="59"/>
    </row>
    <row r="6" spans="1:17" x14ac:dyDescent="0.25">
      <c r="A6" s="10"/>
      <c r="B6" s="47">
        <v>150</v>
      </c>
      <c r="C6" s="68">
        <f>'sri-ipb2-DC-he-123116'!S3</f>
        <v>0.41462752246082857</v>
      </c>
      <c r="D6" s="63">
        <f>'ipb1-29b-he-101216'!O4</f>
        <v>0.49163676459044392</v>
      </c>
      <c r="E6" s="60">
        <f>'ipb1-30b-he-110816'!S3</f>
        <v>0.48954657904548965</v>
      </c>
      <c r="F6" s="60">
        <f>'ipb1-30b-he-110816'!T3</f>
        <v>0.33572677575832355</v>
      </c>
      <c r="G6" s="75" t="e">
        <f>#REF!</f>
        <v>#REF!</v>
      </c>
      <c r="H6" s="55">
        <f>'ipb2-28b-h2'!O4</f>
        <v>0.41335216422290755</v>
      </c>
      <c r="I6" s="68">
        <f>'DC-h2-sri-ipb2-27b'!O4</f>
        <v>0.41084043000987536</v>
      </c>
      <c r="J6" s="63">
        <f>'ipb1-29b-h2'!O4</f>
        <v>0.4478814859572835</v>
      </c>
      <c r="K6" s="75">
        <f>'ipb3-32b-h2-12312016'!S3</f>
        <v>0.40705552627584646</v>
      </c>
      <c r="L6" s="60">
        <f>'ipb1-30b-he-122016'!S4</f>
        <v>0.4781952751152827</v>
      </c>
      <c r="M6" s="3">
        <f>'ipb3-32b-he-01022017'!S3</f>
        <v>0.4283211786411884</v>
      </c>
      <c r="O6" s="75">
        <f>'ipb3-32b-he-120916'!U3</f>
        <v>0.21089127788239301</v>
      </c>
      <c r="P6" s="75">
        <f>'ipb3-32b-h2-12312016'!U3</f>
        <v>0.12010971116920721</v>
      </c>
      <c r="Q6" s="60">
        <f>'ipb1-30b-he-110816'!U3</f>
        <v>0.15225487834653659</v>
      </c>
    </row>
    <row r="7" spans="1:17" x14ac:dyDescent="0.25">
      <c r="A7" s="10"/>
      <c r="B7" s="47">
        <v>200</v>
      </c>
      <c r="C7" s="68">
        <f>'sri-ipb2-DC-he-123116'!S8</f>
        <v>0.44633316183059091</v>
      </c>
      <c r="D7" s="63">
        <f>'ipb1-29b-he-101216'!O5</f>
        <v>0.51685078285366837</v>
      </c>
      <c r="E7" s="60">
        <f>'ipb1-30b-he-110816'!S8</f>
        <v>0.52491662113396098</v>
      </c>
      <c r="F7" s="60">
        <f>'ipb1-30b-he-110816'!T8</f>
        <v>6.4832945508532802E-3</v>
      </c>
      <c r="G7" s="75" t="e">
        <f>#REF!</f>
        <v>#REF!</v>
      </c>
      <c r="H7" s="56">
        <f>'ipb2-28b-h2'!O5</f>
        <v>0.45225118158322425</v>
      </c>
      <c r="I7" s="68">
        <f>'DC-h2-sri-ipb2-27b'!O5</f>
        <v>0.4380935452446082</v>
      </c>
      <c r="J7" s="63">
        <f>'ipb1-29b-h2'!O5</f>
        <v>0.46795946724441367</v>
      </c>
      <c r="K7" s="75">
        <f>'ipb3-32b-h2-12312016'!S8</f>
        <v>0.47762490864991231</v>
      </c>
      <c r="L7" s="60">
        <f>'ipb1-30b-he-122016'!S9</f>
        <v>0.50672242478894225</v>
      </c>
      <c r="M7" s="3">
        <f>'ipb3-32b-he-01022017'!S8</f>
        <v>0.46310325676410824</v>
      </c>
      <c r="O7" s="75">
        <f>'ipb3-32b-he-120916'!U8</f>
        <v>0.23589009528313801</v>
      </c>
      <c r="P7" s="75">
        <f>'ipb3-32b-h2-12312016'!U8</f>
        <v>0.1323510524329285</v>
      </c>
      <c r="Q7" s="60">
        <f>'ipb1-30b-he-110816'!U8</f>
        <v>0.16783228909804646</v>
      </c>
    </row>
    <row r="8" spans="1:17" x14ac:dyDescent="0.25">
      <c r="A8" s="10"/>
      <c r="B8" s="47">
        <v>250</v>
      </c>
      <c r="C8" s="68">
        <f>'sri-ipb2-DC-he-123116'!S13</f>
        <v>0.48622472393412042</v>
      </c>
      <c r="D8" s="63">
        <f>'ipb1-29b-he-101216'!O6</f>
        <v>0.54381480016859618</v>
      </c>
      <c r="E8" s="60">
        <f>'ipb1-30b-he-110816'!S13</f>
        <v>0.54933263287246281</v>
      </c>
      <c r="F8" s="60">
        <f>'ipb1-30b-he-110816'!T13</f>
        <v>5.9558468142950627E-2</v>
      </c>
      <c r="G8" s="75" t="e">
        <f>#REF!</f>
        <v>#REF!</v>
      </c>
      <c r="H8" s="55">
        <f>'ipb2-28b-h2'!O6</f>
        <v>0.48108908038893228</v>
      </c>
      <c r="I8" s="68">
        <f>'DC-h2-sri-ipb2-27b'!O6</f>
        <v>0.47839048915851073</v>
      </c>
      <c r="J8" s="63">
        <f>'ipb1-29b-h2'!O6</f>
        <v>0.49616245375907758</v>
      </c>
      <c r="K8" s="75">
        <f>'ipb3-32b-h2-12312016'!S13</f>
        <v>0.5168377228958605</v>
      </c>
      <c r="L8" s="60">
        <f>'ipb1-30b-he-122016'!S14</f>
        <v>0.53494567424729944</v>
      </c>
      <c r="M8" s="3">
        <f>'ipb3-32b-he-01022017'!S13</f>
        <v>0.50281183653512806</v>
      </c>
      <c r="O8" s="75">
        <f>'ipb3-32b-he-120916'!U13</f>
        <v>0.26431942423004151</v>
      </c>
      <c r="P8" s="75">
        <f>'ipb3-32b-h2-12312016'!U13</f>
        <v>0.14627471126836214</v>
      </c>
      <c r="Q8" s="60">
        <f>'ipb1-30b-he-110816'!U13</f>
        <v>0.18551428531871136</v>
      </c>
    </row>
    <row r="9" spans="1:17" x14ac:dyDescent="0.25">
      <c r="A9" s="10"/>
      <c r="B9" s="47">
        <v>300</v>
      </c>
      <c r="C9" s="68">
        <f>'sri-ipb2-DC-he-123116'!S18</f>
        <v>0.51459545414595143</v>
      </c>
      <c r="D9" s="63">
        <f>'ipb1-29b-he-101216'!O8</f>
        <v>0.55575524747672289</v>
      </c>
      <c r="E9" s="60">
        <f>'ipb1-30b-he-110816'!S18</f>
        <v>0.57090307702532228</v>
      </c>
      <c r="F9" s="60">
        <f>'ipb1-30b-he-110816'!T18</f>
        <v>5.1662998594793841E-2</v>
      </c>
      <c r="G9" s="75" t="e">
        <f>#REF!</f>
        <v>#REF!</v>
      </c>
      <c r="H9" s="56">
        <f>'ipb2-28b-h2'!O8</f>
        <v>0.50072551601274784</v>
      </c>
      <c r="I9" s="68">
        <f>'DC-h2-sri-ipb2-27b'!O8</f>
        <v>0.50850058684966015</v>
      </c>
      <c r="J9" s="63">
        <f>'ipb1-29b-h2'!O8</f>
        <v>0.5284040682623824</v>
      </c>
      <c r="K9" s="75">
        <f>'ipb3-32b-h2-12312016'!S18</f>
        <v>0.54784035736361258</v>
      </c>
      <c r="L9" s="60">
        <f>'ipb1-30b-he-122016'!S19</f>
        <v>0.56429641890484361</v>
      </c>
      <c r="M9" s="3">
        <f>'ipb3-32b-he-01022017'!S18</f>
        <v>0.53122624799691809</v>
      </c>
      <c r="O9" s="75">
        <f>'ipb3-32b-he-120916'!U18</f>
        <v>0.29787621528147962</v>
      </c>
      <c r="P9" s="75">
        <f>'ipb3-32b-h2-12312016'!U18</f>
        <v>0.16341180810173728</v>
      </c>
      <c r="Q9" s="60">
        <f>'ipb1-30b-he-110816'!U18</f>
        <v>0.20700301921874267</v>
      </c>
    </row>
    <row r="10" spans="1:17" x14ac:dyDescent="0.25">
      <c r="A10" s="10"/>
      <c r="B10" s="47">
        <v>350</v>
      </c>
      <c r="C10" s="68">
        <f>'sri-ipb2-DC-he-123116'!S23</f>
        <v>0.55250355838357734</v>
      </c>
      <c r="D10" s="63">
        <f>'ipb1-29b-he-101216'!O10</f>
        <v>0.57418539473575259</v>
      </c>
      <c r="E10" s="60">
        <f>'ipb1-30b-he-110816'!S23</f>
        <v>0.61126589857155622</v>
      </c>
      <c r="F10" s="60">
        <f>'ipb1-30b-he-110816'!T23</f>
        <v>1.7635402471241513E-2</v>
      </c>
      <c r="G10" s="75"/>
      <c r="H10" s="55">
        <f>'ipb2-28b-h2'!O10</f>
        <v>0.52858377789645616</v>
      </c>
      <c r="I10" s="68">
        <f>'DC-h2-sri-ipb2-27b'!O10</f>
        <v>0.53696652633833164</v>
      </c>
      <c r="J10" s="63">
        <f>'ipb1-29b-h2'!O10</f>
        <v>0.57015222925348907</v>
      </c>
      <c r="K10" s="75">
        <f>'ipb3-32b-h2-12312016'!S23</f>
        <v>0.57207229388891079</v>
      </c>
      <c r="L10" s="60">
        <f>'ipb1-30b-he-122016'!S24</f>
        <v>0.59508945805941504</v>
      </c>
      <c r="M10" s="3"/>
      <c r="O10" s="75"/>
      <c r="P10" s="75">
        <f>'ipb3-32b-h2-12312016'!U23</f>
        <v>0.18274695108722247</v>
      </c>
      <c r="Q10" s="60">
        <f>'ipb1-30b-he-110816'!U23</f>
        <v>0.23124231947105423</v>
      </c>
    </row>
    <row r="11" spans="1:17" x14ac:dyDescent="0.25">
      <c r="A11" s="10"/>
      <c r="B11" s="47">
        <v>400</v>
      </c>
      <c r="C11" s="68">
        <f>'sri-ipb2-DC-he-123116'!S28</f>
        <v>0.56209418799534838</v>
      </c>
      <c r="D11" s="63">
        <f>'ipb1-29b-he-101216'!O12</f>
        <v>0.59043911356022083</v>
      </c>
      <c r="E11" s="60">
        <f>'ipb1-30b-he-110816'!S28</f>
        <v>0.61554351866959078</v>
      </c>
      <c r="F11" s="60">
        <f>'ipb1-30b-he-110816'!T28</f>
        <v>2.8906340411026576E-2</v>
      </c>
      <c r="G11" s="75"/>
      <c r="H11" s="56">
        <f>'ipb2-28b-h2'!O12</f>
        <v>0.5497211533591817</v>
      </c>
      <c r="I11" s="68">
        <f>'DC-h2-sri-ipb2-27b'!O12</f>
        <v>0.55861664491690266</v>
      </c>
      <c r="J11" s="63">
        <f>'ipb1-29b-h2'!O12</f>
        <v>0.57986436537355046</v>
      </c>
      <c r="K11" s="75">
        <f>'ipb3-32b-h2-12312016'!S28</f>
        <v>0.566180960648767</v>
      </c>
      <c r="L11" s="60">
        <f>'ipb1-30b-he-122016'!S29</f>
        <v>0.60585006092918903</v>
      </c>
      <c r="O11" s="75"/>
      <c r="P11" s="75">
        <f>'ipb3-32b-h2-12312016'!U28</f>
        <v>0.19695372836688135</v>
      </c>
      <c r="Q11" s="60">
        <f>'ipb1-30b-he-110816'!U28</f>
        <v>0.2489919081914666</v>
      </c>
    </row>
    <row r="12" spans="1:17" x14ac:dyDescent="0.25">
      <c r="A12" s="10"/>
      <c r="B12" s="47">
        <v>450</v>
      </c>
      <c r="C12" s="69"/>
      <c r="D12" s="63">
        <f>'ipb1-29b-he-101216'!O13</f>
        <v>0.58536410306123443</v>
      </c>
      <c r="E12" s="60">
        <f>'ipb1-30b-he-110816'!S33</f>
        <v>0.61009519531689227</v>
      </c>
      <c r="F12" s="60">
        <f>'ipb1-30b-he-110816'!T33</f>
        <v>3.7410825350678856E-2</v>
      </c>
      <c r="G12" s="75"/>
      <c r="H12" s="55">
        <f>'ipb2-28b-h2'!O13</f>
        <v>0.55583625674547943</v>
      </c>
      <c r="I12" s="68">
        <f>'DC-h2-sri-ipb2-27b'!O13</f>
        <v>0.57693551723153269</v>
      </c>
      <c r="J12" s="63">
        <f>'ipb1-29b-h2'!O13</f>
        <v>0.59366027001237243</v>
      </c>
      <c r="K12" s="75"/>
      <c r="L12" s="61"/>
      <c r="O12" s="75"/>
      <c r="P12" s="75"/>
      <c r="Q12" s="60">
        <f>'ipb1-30b-he-110816'!U33</f>
        <v>0.26122478080512834</v>
      </c>
    </row>
    <row r="13" spans="1:17" x14ac:dyDescent="0.25">
      <c r="A13" s="10"/>
      <c r="B13" s="47">
        <v>500</v>
      </c>
      <c r="C13" s="69"/>
      <c r="D13" s="63">
        <f>'ipb1-29b-he-101216'!O14</f>
        <v>0.59434790825157446</v>
      </c>
      <c r="E13" s="60">
        <f>'ipb1-30b-he-110816'!S38</f>
        <v>0.59189083210980387</v>
      </c>
      <c r="F13" s="60">
        <f>'ipb1-30b-he-110816'!T38</f>
        <v>4.8457894453908246E-2</v>
      </c>
      <c r="G13" s="75"/>
      <c r="H13" s="55">
        <f>'ipb2-28b-h2'!O14</f>
        <v>0.56187166417305323</v>
      </c>
      <c r="I13" s="68">
        <f>'DC-h2-sri-ipb2-27b'!O14</f>
        <v>0.58076372300651835</v>
      </c>
      <c r="J13" s="63">
        <f>'ipb1-29b-h2'!O14</f>
        <v>0.57211056752480094</v>
      </c>
      <c r="K13" s="75"/>
      <c r="L13" s="61"/>
      <c r="O13" s="75"/>
      <c r="P13" s="75"/>
      <c r="Q13" s="60">
        <f>'ipb1-30b-he-110816'!U38</f>
        <v>0.27089709370018933</v>
      </c>
    </row>
    <row r="14" spans="1:17" x14ac:dyDescent="0.25">
      <c r="A14" s="10"/>
    </row>
    <row r="15" spans="1:17" x14ac:dyDescent="0.25">
      <c r="A15" s="10"/>
    </row>
    <row r="16" spans="1:17" x14ac:dyDescent="0.25">
      <c r="A16" s="10">
        <v>299.99020400000001</v>
      </c>
    </row>
    <row r="17" spans="1:20" x14ac:dyDescent="0.25">
      <c r="A17" s="10">
        <v>299.99661300000002</v>
      </c>
    </row>
    <row r="18" spans="1:20" x14ac:dyDescent="0.25">
      <c r="A18" s="10">
        <v>300.00048800000002</v>
      </c>
    </row>
    <row r="19" spans="1:20" x14ac:dyDescent="0.25">
      <c r="A19" s="10">
        <v>300.00799599999999</v>
      </c>
    </row>
    <row r="20" spans="1:20" x14ac:dyDescent="0.25">
      <c r="A20" s="10">
        <v>300.00244099999998</v>
      </c>
    </row>
    <row r="21" spans="1:20" x14ac:dyDescent="0.25">
      <c r="A21" s="10">
        <v>349.99331699999999</v>
      </c>
    </row>
    <row r="22" spans="1:20" x14ac:dyDescent="0.25">
      <c r="A22" s="10">
        <v>350.00030500000003</v>
      </c>
    </row>
    <row r="23" spans="1:20" x14ac:dyDescent="0.25">
      <c r="A23" s="10">
        <v>349.99060100000003</v>
      </c>
    </row>
    <row r="24" spans="1:20" x14ac:dyDescent="0.25">
      <c r="A24" s="10">
        <v>349.99945100000002</v>
      </c>
    </row>
    <row r="25" spans="1:20" x14ac:dyDescent="0.25">
      <c r="A25" s="10">
        <v>349.99423200000001</v>
      </c>
    </row>
    <row r="26" spans="1:20" x14ac:dyDescent="0.25">
      <c r="A26" s="10">
        <v>399.993561</v>
      </c>
    </row>
    <row r="27" spans="1:20" x14ac:dyDescent="0.25">
      <c r="A27" s="10">
        <v>400.01550300000002</v>
      </c>
    </row>
    <row r="28" spans="1:20" x14ac:dyDescent="0.25">
      <c r="A28" s="10">
        <v>400.00503500000002</v>
      </c>
    </row>
    <row r="29" spans="1:20" x14ac:dyDescent="0.25">
      <c r="A29" s="10">
        <v>399.99740600000001</v>
      </c>
    </row>
    <row r="30" spans="1:20" s="3" customFormat="1" x14ac:dyDescent="0.25">
      <c r="A30" s="10">
        <v>399.99977251612898</v>
      </c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</row>
    <row r="31" spans="1:20" s="3" customFormat="1" x14ac:dyDescent="0.25">
      <c r="A31" s="10">
        <v>450.00015464516099</v>
      </c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</row>
    <row r="32" spans="1:20" s="3" customFormat="1" x14ac:dyDescent="0.25">
      <c r="A32" s="10">
        <v>449.999904419355</v>
      </c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</row>
    <row r="33" spans="1:20" s="3" customFormat="1" x14ac:dyDescent="0.25">
      <c r="A33" s="10">
        <v>449.99994093548401</v>
      </c>
      <c r="B33" s="4"/>
      <c r="C33" s="4"/>
      <c r="D33" s="4"/>
      <c r="E33" s="4"/>
      <c r="F33" s="4"/>
      <c r="G33" s="4"/>
      <c r="H33" s="4"/>
      <c r="I33" s="4"/>
      <c r="J33" s="4"/>
      <c r="K33" s="4"/>
      <c r="L33" s="4" t="s">
        <v>59</v>
      </c>
      <c r="M33" s="4"/>
      <c r="N33" s="4"/>
      <c r="O33" s="4"/>
      <c r="P33" s="4"/>
      <c r="Q33" s="4"/>
      <c r="R33" s="4"/>
      <c r="S33" s="4"/>
      <c r="T33" s="4"/>
    </row>
    <row r="34" spans="1:20" s="3" customFormat="1" x14ac:dyDescent="0.25">
      <c r="A34" s="10">
        <v>450.00073241935502</v>
      </c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</row>
    <row r="35" spans="1:20" s="3" customFormat="1" x14ac:dyDescent="0.25">
      <c r="A35" s="10">
        <v>449.99888367741897</v>
      </c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</row>
    <row r="36" spans="1:20" s="3" customFormat="1" x14ac:dyDescent="0.25">
      <c r="A36" s="10">
        <v>500.00030522580698</v>
      </c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</row>
    <row r="37" spans="1:20" s="3" customFormat="1" x14ac:dyDescent="0.25">
      <c r="A37" s="10">
        <v>500.00034167741899</v>
      </c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</row>
    <row r="38" spans="1:20" s="3" customFormat="1" x14ac:dyDescent="0.25">
      <c r="A38" s="10">
        <v>500.00071864516099</v>
      </c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</row>
    <row r="39" spans="1:20" s="3" customFormat="1" x14ac:dyDescent="0.25">
      <c r="A39" s="10">
        <v>499.99916032258102</v>
      </c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</row>
  </sheetData>
  <pageMargins left="0.7" right="0.7" top="0.3" bottom="0.3" header="0.3" footer="0.3"/>
  <pageSetup paperSize="0" scale="0" orientation="portrait" usePrinterDefaults="0" useFirstPageNumber="1" horizontalDpi="0" verticalDpi="0" copie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40"/>
  <sheetViews>
    <sheetView workbookViewId="0"/>
  </sheetViews>
  <sheetFormatPr defaultRowHeight="15" x14ac:dyDescent="0.25"/>
  <cols>
    <col min="1" max="1" width="18.7109375" style="10" bestFit="1" customWidth="1"/>
    <col min="2" max="3" width="9.140625" style="1"/>
    <col min="6" max="6" width="9.140625" style="1"/>
    <col min="10" max="13" width="9.140625" style="1"/>
    <col min="17" max="17" width="15.85546875" bestFit="1" customWidth="1"/>
    <col min="18" max="18" width="7.5703125" style="1" bestFit="1" customWidth="1"/>
    <col min="19" max="19" width="6.5703125" style="1" bestFit="1" customWidth="1"/>
    <col min="20" max="20" width="7.28515625" style="1" bestFit="1" customWidth="1"/>
    <col min="22" max="22" width="4.5703125" style="1" bestFit="1" customWidth="1"/>
  </cols>
  <sheetData>
    <row r="1" spans="1:22" x14ac:dyDescent="0.25">
      <c r="A1" s="10" t="str">
        <f ca="1">MID(CELL("filename",A1),FIND("]",CELL("filename",A1))+1,256)</f>
        <v>ipb1-30b-he-110816</v>
      </c>
      <c r="B1" s="1" t="s">
        <v>47</v>
      </c>
      <c r="C1" s="1" t="s">
        <v>48</v>
      </c>
      <c r="D1" t="s">
        <v>49</v>
      </c>
      <c r="E1" t="s">
        <v>50</v>
      </c>
      <c r="F1" s="1" t="s">
        <v>2</v>
      </c>
      <c r="G1" t="s">
        <v>42</v>
      </c>
      <c r="H1" t="s">
        <v>51</v>
      </c>
      <c r="I1" t="s">
        <v>52</v>
      </c>
      <c r="J1" s="1" t="s">
        <v>43</v>
      </c>
      <c r="K1" s="1" t="s">
        <v>53</v>
      </c>
      <c r="L1" s="1" t="s">
        <v>54</v>
      </c>
      <c r="M1" s="1" t="s">
        <v>55</v>
      </c>
      <c r="N1" t="s">
        <v>56</v>
      </c>
      <c r="O1" t="s">
        <v>19</v>
      </c>
      <c r="P1" t="s">
        <v>57</v>
      </c>
      <c r="Q1" t="s">
        <v>44</v>
      </c>
      <c r="R1" s="1" t="s">
        <v>58</v>
      </c>
      <c r="S1" s="1" t="s">
        <v>5</v>
      </c>
      <c r="T1" s="1" t="s">
        <v>60</v>
      </c>
      <c r="U1" t="s">
        <v>63</v>
      </c>
    </row>
    <row r="3" spans="1:22" x14ac:dyDescent="0.25">
      <c r="A3" s="10">
        <v>149.98360634482799</v>
      </c>
      <c r="B3" s="1">
        <v>145.913507862069</v>
      </c>
      <c r="C3" s="1">
        <v>25.4420730344827</v>
      </c>
      <c r="D3">
        <v>100</v>
      </c>
      <c r="E3">
        <v>1E-3</v>
      </c>
      <c r="F3" s="1">
        <v>7.73920179310345</v>
      </c>
      <c r="G3">
        <v>0</v>
      </c>
      <c r="H3">
        <v>0</v>
      </c>
      <c r="I3">
        <v>0</v>
      </c>
      <c r="J3" s="1">
        <v>-1.1782758620689699E-3</v>
      </c>
      <c r="K3" s="1">
        <v>3.21732575862069</v>
      </c>
      <c r="L3" s="1">
        <v>0.69989537931034496</v>
      </c>
      <c r="M3" s="1">
        <v>-2.9313793103448301E-3</v>
      </c>
      <c r="N3">
        <v>0.7</v>
      </c>
      <c r="O3">
        <v>3</v>
      </c>
      <c r="P3">
        <v>359</v>
      </c>
      <c r="Q3" s="48">
        <v>42682.790011574078</v>
      </c>
      <c r="R3" s="1">
        <f>$F$6-F3</f>
        <v>1.8708603793103391</v>
      </c>
      <c r="S3" s="53">
        <f>INDEX(LINEST(R4:R5,K4:K5),1)</f>
        <v>0.48954657904548965</v>
      </c>
      <c r="T3" s="53">
        <f>INDEX(LINEST(R3:R5,K3:K5),2)</f>
        <v>0.33572677575832355</v>
      </c>
      <c r="U3" s="1">
        <f t="shared" ref="U3:U5" si="0">L3^2/K3</f>
        <v>0.15225487834653659</v>
      </c>
      <c r="V3" s="1">
        <f>L3^2</f>
        <v>0.48985354197997166</v>
      </c>
    </row>
    <row r="4" spans="1:22" x14ac:dyDescent="0.25">
      <c r="A4" s="10">
        <v>149.99967062069001</v>
      </c>
      <c r="B4" s="1">
        <v>146.02732062069001</v>
      </c>
      <c r="C4" s="1">
        <v>25.4508157241379</v>
      </c>
      <c r="D4">
        <v>100</v>
      </c>
      <c r="E4">
        <v>1E-3</v>
      </c>
      <c r="F4" s="1">
        <v>6.3647197931034496</v>
      </c>
      <c r="G4">
        <v>0</v>
      </c>
      <c r="H4">
        <v>0</v>
      </c>
      <c r="I4">
        <v>0</v>
      </c>
      <c r="J4" s="1">
        <v>-1.1955172413793101E-3</v>
      </c>
      <c r="K4" s="1">
        <v>6.4305505172413797</v>
      </c>
      <c r="L4" s="1">
        <v>0.99910889655172397</v>
      </c>
      <c r="M4" s="1">
        <v>-3.0124827586206901E-3</v>
      </c>
      <c r="N4">
        <v>1</v>
      </c>
      <c r="O4">
        <v>4</v>
      </c>
      <c r="P4">
        <v>359</v>
      </c>
      <c r="Q4" s="48">
        <v>42682.831689814811</v>
      </c>
      <c r="R4" s="1">
        <f t="shared" ref="R4:R5" si="1">$F$6-F4</f>
        <v>3.2453423793103395</v>
      </c>
      <c r="S4" s="53"/>
      <c r="T4" s="53"/>
      <c r="U4" s="1">
        <f t="shared" si="0"/>
        <v>0.15523065785618398</v>
      </c>
      <c r="V4" s="1">
        <f t="shared" ref="V4:V5" si="2">L4^2</f>
        <v>0.99821858716880352</v>
      </c>
    </row>
    <row r="5" spans="1:22" x14ac:dyDescent="0.25">
      <c r="A5" s="10">
        <v>150.00169531034501</v>
      </c>
      <c r="B5" s="1">
        <v>146.70825624137899</v>
      </c>
      <c r="C5" s="1">
        <v>25.469124344827598</v>
      </c>
      <c r="D5">
        <v>100</v>
      </c>
      <c r="E5">
        <v>1E-3</v>
      </c>
      <c r="F5" s="1">
        <v>4.31431524137931</v>
      </c>
      <c r="G5">
        <v>0</v>
      </c>
      <c r="H5">
        <v>0</v>
      </c>
      <c r="I5">
        <v>0</v>
      </c>
      <c r="J5" s="1">
        <v>-1.23355172413793E-3</v>
      </c>
      <c r="K5" s="1">
        <v>10.6189253103448</v>
      </c>
      <c r="L5" s="1">
        <v>1.3006967931034501</v>
      </c>
      <c r="M5" s="1">
        <v>-3.0855517241379299E-3</v>
      </c>
      <c r="N5">
        <v>1.3</v>
      </c>
      <c r="O5">
        <v>5</v>
      </c>
      <c r="P5">
        <v>359</v>
      </c>
      <c r="Q5" s="48">
        <v>42682.873368055552</v>
      </c>
      <c r="R5" s="1">
        <f t="shared" si="1"/>
        <v>5.2957469310344791</v>
      </c>
      <c r="S5" s="53"/>
      <c r="T5" s="53"/>
      <c r="U5" s="1">
        <f t="shared" si="0"/>
        <v>0.15932046776348083</v>
      </c>
      <c r="V5" s="1">
        <f t="shared" si="2"/>
        <v>1.6918121475895993</v>
      </c>
    </row>
    <row r="6" spans="1:22" x14ac:dyDescent="0.25">
      <c r="A6" s="10">
        <v>149.998746172414</v>
      </c>
      <c r="B6" s="1">
        <v>145.13454151724099</v>
      </c>
      <c r="C6" s="1">
        <v>25.384660758620701</v>
      </c>
      <c r="D6">
        <v>100</v>
      </c>
      <c r="E6">
        <v>1E-3</v>
      </c>
      <c r="F6" s="1">
        <v>9.6100621724137891</v>
      </c>
      <c r="G6">
        <v>0</v>
      </c>
      <c r="H6">
        <v>0</v>
      </c>
      <c r="I6">
        <v>0</v>
      </c>
      <c r="J6" s="1">
        <v>-1.1671034482758601E-3</v>
      </c>
      <c r="K6" s="1">
        <v>1.7358620689655199E-4</v>
      </c>
      <c r="L6" s="1">
        <v>6.6490000000000004E-3</v>
      </c>
      <c r="M6" s="1">
        <v>-2.9728965517241399E-3</v>
      </c>
      <c r="N6">
        <v>0</v>
      </c>
      <c r="O6">
        <v>6</v>
      </c>
      <c r="P6">
        <v>359</v>
      </c>
      <c r="Q6" s="48">
        <v>42682.915046296293</v>
      </c>
      <c r="R6"/>
      <c r="S6"/>
      <c r="T6"/>
    </row>
    <row r="7" spans="1:22" x14ac:dyDescent="0.25">
      <c r="A7" s="10">
        <v>199.99976486206899</v>
      </c>
      <c r="B7" s="1">
        <v>193.01033662069</v>
      </c>
      <c r="C7" s="1">
        <v>25.447814206896499</v>
      </c>
      <c r="D7">
        <v>100</v>
      </c>
      <c r="E7">
        <v>1E-3</v>
      </c>
      <c r="F7" s="35">
        <v>14.3735323793103</v>
      </c>
      <c r="G7">
        <v>0</v>
      </c>
      <c r="H7">
        <v>0</v>
      </c>
      <c r="I7">
        <v>0</v>
      </c>
      <c r="J7" s="1">
        <v>-1.31303448275862E-3</v>
      </c>
      <c r="K7" s="1">
        <v>1.7451724137931E-4</v>
      </c>
      <c r="L7" s="1">
        <v>6.8863448275862096E-3</v>
      </c>
      <c r="M7" s="1">
        <v>-3.3420689655172401E-3</v>
      </c>
      <c r="N7">
        <v>0</v>
      </c>
      <c r="O7">
        <v>7</v>
      </c>
      <c r="P7">
        <v>664</v>
      </c>
      <c r="Q7" s="48">
        <v>42682.998391203706</v>
      </c>
      <c r="U7" s="1"/>
    </row>
    <row r="8" spans="1:22" x14ac:dyDescent="0.25">
      <c r="A8" s="10">
        <v>200.00056137931</v>
      </c>
      <c r="B8" s="1">
        <v>193.37277693103499</v>
      </c>
      <c r="C8" s="1">
        <v>25.463100482758598</v>
      </c>
      <c r="D8">
        <v>100</v>
      </c>
      <c r="E8">
        <v>1E-3</v>
      </c>
      <c r="F8" s="1">
        <v>12.7865557241379</v>
      </c>
      <c r="G8">
        <v>0</v>
      </c>
      <c r="H8">
        <v>0</v>
      </c>
      <c r="I8">
        <v>0</v>
      </c>
      <c r="J8" s="1">
        <v>-1.18079310344828E-3</v>
      </c>
      <c r="K8" s="1">
        <v>2.9261405862069001</v>
      </c>
      <c r="L8" s="1">
        <v>0.70078589655172396</v>
      </c>
      <c r="M8" s="1">
        <v>-3.04313793103448E-3</v>
      </c>
      <c r="N8">
        <v>0.7</v>
      </c>
      <c r="O8">
        <v>8</v>
      </c>
      <c r="P8">
        <v>359</v>
      </c>
      <c r="Q8" s="48">
        <v>42683.040069444447</v>
      </c>
      <c r="R8" s="1">
        <f>$F$11-F8</f>
        <v>1.5341943793103994</v>
      </c>
      <c r="S8" s="53">
        <f>INDEX(LINEST(R8:R10,K8:K10),1)</f>
        <v>0.52491662113396098</v>
      </c>
      <c r="T8" s="53">
        <f>INDEX(LINEST(R8:R10,K8:K10),2)</f>
        <v>6.4832945508532802E-3</v>
      </c>
      <c r="U8" s="1">
        <f t="shared" ref="U8:U35" si="3">L8^2/K8</f>
        <v>0.16783228909804646</v>
      </c>
      <c r="V8" s="1">
        <f>L8^2</f>
        <v>0.49110087280580356</v>
      </c>
    </row>
    <row r="9" spans="1:22" x14ac:dyDescent="0.25">
      <c r="A9" s="10">
        <v>199.99993103448301</v>
      </c>
      <c r="B9" s="1">
        <v>193.760980551724</v>
      </c>
      <c r="C9" s="1">
        <v>25.471668896551702</v>
      </c>
      <c r="D9">
        <v>100</v>
      </c>
      <c r="E9">
        <v>1E-3</v>
      </c>
      <c r="F9" s="1">
        <v>11.2221618275862</v>
      </c>
      <c r="G9">
        <v>0</v>
      </c>
      <c r="H9">
        <v>0</v>
      </c>
      <c r="I9">
        <v>0</v>
      </c>
      <c r="J9" s="1">
        <v>-1.2651724137931E-3</v>
      </c>
      <c r="K9" s="1">
        <v>5.8629365862069003</v>
      </c>
      <c r="L9" s="1">
        <v>0.99974531034482805</v>
      </c>
      <c r="M9" s="1">
        <v>-3.27420689655172E-3</v>
      </c>
      <c r="N9">
        <v>1</v>
      </c>
      <c r="O9">
        <v>9</v>
      </c>
      <c r="P9">
        <v>358</v>
      </c>
      <c r="Q9" s="48">
        <v>42683.081631944442</v>
      </c>
      <c r="R9" s="1">
        <f t="shared" ref="R9:R10" si="4">$F$11-F9</f>
        <v>3.0985882758620988</v>
      </c>
      <c r="S9" s="53"/>
      <c r="T9" s="53"/>
      <c r="U9" s="1">
        <f t="shared" si="3"/>
        <v>0.17047612077331192</v>
      </c>
      <c r="V9" s="1">
        <f t="shared" ref="V9:V10" si="5">L9^2</f>
        <v>0.99949068555647658</v>
      </c>
    </row>
    <row r="10" spans="1:22" x14ac:dyDescent="0.25">
      <c r="A10" s="10">
        <v>200.00045831034501</v>
      </c>
      <c r="B10" s="1">
        <v>194.28454741379301</v>
      </c>
      <c r="C10" s="1">
        <v>25.482435310344801</v>
      </c>
      <c r="D10">
        <v>100</v>
      </c>
      <c r="E10">
        <v>1E-3</v>
      </c>
      <c r="F10" s="1">
        <v>9.21433020689655</v>
      </c>
      <c r="G10">
        <v>0</v>
      </c>
      <c r="H10">
        <v>0</v>
      </c>
      <c r="I10">
        <v>0</v>
      </c>
      <c r="J10" s="1">
        <v>-1.2292068965517201E-3</v>
      </c>
      <c r="K10" s="1">
        <v>9.7276782068965506</v>
      </c>
      <c r="L10" s="1">
        <v>1.3015000344827601</v>
      </c>
      <c r="M10" s="1">
        <v>-3.2305172413793098E-3</v>
      </c>
      <c r="N10">
        <v>1.3</v>
      </c>
      <c r="O10">
        <v>10</v>
      </c>
      <c r="P10">
        <v>359</v>
      </c>
      <c r="Q10" s="48">
        <v>42683.123310185183</v>
      </c>
      <c r="R10" s="1">
        <f t="shared" si="4"/>
        <v>5.1064198965517491</v>
      </c>
      <c r="S10" s="53"/>
      <c r="T10" s="53"/>
      <c r="U10" s="1">
        <f t="shared" si="3"/>
        <v>0.17413223420134458</v>
      </c>
      <c r="V10" s="1">
        <f t="shared" si="5"/>
        <v>1.6939023397586257</v>
      </c>
    </row>
    <row r="11" spans="1:22" x14ac:dyDescent="0.25">
      <c r="A11" s="10">
        <v>199.99936603448299</v>
      </c>
      <c r="B11" s="1">
        <v>192.96444865517199</v>
      </c>
      <c r="C11" s="1">
        <v>25.413428172413798</v>
      </c>
      <c r="D11">
        <v>100</v>
      </c>
      <c r="E11">
        <v>1E-3</v>
      </c>
      <c r="F11" s="1">
        <v>14.320750103448299</v>
      </c>
      <c r="G11">
        <v>0</v>
      </c>
      <c r="H11">
        <v>0</v>
      </c>
      <c r="I11">
        <v>0</v>
      </c>
      <c r="J11" s="1">
        <v>-1.16551724137931E-3</v>
      </c>
      <c r="K11" s="1">
        <v>1.9472413793103399E-4</v>
      </c>
      <c r="L11" s="1">
        <v>7.0675172413793104E-3</v>
      </c>
      <c r="M11" s="1">
        <v>-3.0407241379310302E-3</v>
      </c>
      <c r="N11">
        <v>0</v>
      </c>
      <c r="O11">
        <v>11</v>
      </c>
      <c r="P11">
        <v>359</v>
      </c>
      <c r="Q11" s="48">
        <v>42683.164976851855</v>
      </c>
      <c r="S11" s="53"/>
      <c r="T11" s="53"/>
      <c r="U11" s="1"/>
    </row>
    <row r="12" spans="1:22" x14ac:dyDescent="0.25">
      <c r="A12" s="10">
        <v>249.99924906896601</v>
      </c>
      <c r="B12" s="1">
        <v>240.51679799999999</v>
      </c>
      <c r="C12" s="1">
        <v>25.492102310344801</v>
      </c>
      <c r="D12">
        <v>100</v>
      </c>
      <c r="E12">
        <v>1E-3</v>
      </c>
      <c r="F12" s="1">
        <v>19.6195821724138</v>
      </c>
      <c r="G12">
        <v>0</v>
      </c>
      <c r="H12">
        <v>0</v>
      </c>
      <c r="I12">
        <v>0</v>
      </c>
      <c r="J12" s="1">
        <v>-1.19172413793103E-3</v>
      </c>
      <c r="K12" s="1">
        <v>1.8951724137931001E-4</v>
      </c>
      <c r="L12" s="1">
        <v>7.3960689655172404E-3</v>
      </c>
      <c r="M12" s="1">
        <v>-3.1515862068965499E-3</v>
      </c>
      <c r="N12">
        <v>0</v>
      </c>
      <c r="O12">
        <v>12</v>
      </c>
      <c r="P12">
        <v>719</v>
      </c>
      <c r="Q12" s="48">
        <v>42683.248333333337</v>
      </c>
      <c r="S12" s="53"/>
      <c r="T12" s="53"/>
      <c r="U12" s="1"/>
    </row>
    <row r="13" spans="1:22" x14ac:dyDescent="0.25">
      <c r="A13" s="10">
        <v>249.99980686206899</v>
      </c>
      <c r="B13" s="1">
        <v>240.79773834482799</v>
      </c>
      <c r="C13" s="1">
        <v>25.510505379310299</v>
      </c>
      <c r="D13">
        <v>100</v>
      </c>
      <c r="E13">
        <v>1E-3</v>
      </c>
      <c r="F13" s="1">
        <v>18.109850344827599</v>
      </c>
      <c r="G13">
        <v>0</v>
      </c>
      <c r="H13">
        <v>0</v>
      </c>
      <c r="I13">
        <v>0</v>
      </c>
      <c r="J13" s="1">
        <v>-1.2827931034482801E-3</v>
      </c>
      <c r="K13" s="1">
        <v>2.65104227586207</v>
      </c>
      <c r="L13" s="1">
        <v>0.70128896551724096</v>
      </c>
      <c r="M13" s="1">
        <v>-3.41079310344828E-3</v>
      </c>
      <c r="N13">
        <v>0.7</v>
      </c>
      <c r="O13">
        <v>13</v>
      </c>
      <c r="P13">
        <v>359</v>
      </c>
      <c r="Q13" s="48">
        <v>42683.290011574078</v>
      </c>
      <c r="R13" s="1">
        <f>$F$12-F13</f>
        <v>1.5097318275862008</v>
      </c>
      <c r="S13" s="53">
        <f>INDEX(LINEST(R13:R15,K13:K15),1)</f>
        <v>0.54933263287246281</v>
      </c>
      <c r="T13" s="53">
        <f>INDEX(LINEST(R13:R15,K13:K15),2)</f>
        <v>5.9558468142950627E-2</v>
      </c>
      <c r="U13" s="1">
        <f t="shared" si="3"/>
        <v>0.18551428531871136</v>
      </c>
      <c r="V13" s="1">
        <f>L13^2</f>
        <v>0.49180621315624196</v>
      </c>
    </row>
    <row r="14" spans="1:22" x14ac:dyDescent="0.25">
      <c r="A14" s="10">
        <v>249.99957375862101</v>
      </c>
      <c r="B14" s="1">
        <v>241.10827010344801</v>
      </c>
      <c r="C14" s="1">
        <v>25.528958413793099</v>
      </c>
      <c r="D14">
        <v>100</v>
      </c>
      <c r="E14">
        <v>1E-3</v>
      </c>
      <c r="F14" s="1">
        <v>16.623835551724099</v>
      </c>
      <c r="G14">
        <v>0</v>
      </c>
      <c r="H14">
        <v>0</v>
      </c>
      <c r="I14">
        <v>0</v>
      </c>
      <c r="J14" s="1">
        <v>-1.25613793103448E-3</v>
      </c>
      <c r="K14" s="1">
        <v>5.3254152413793099</v>
      </c>
      <c r="L14" s="1">
        <v>1.00035775862069</v>
      </c>
      <c r="M14" s="1">
        <v>-3.3375862068965498E-3</v>
      </c>
      <c r="N14">
        <v>1</v>
      </c>
      <c r="O14">
        <v>14</v>
      </c>
      <c r="P14">
        <v>359</v>
      </c>
      <c r="Q14" s="48">
        <v>42683.331689814811</v>
      </c>
      <c r="R14" s="1">
        <f t="shared" ref="R14:R15" si="6">$F$12-F14</f>
        <v>2.995746620689701</v>
      </c>
      <c r="S14" s="53"/>
      <c r="T14" s="53"/>
      <c r="U14" s="1">
        <f t="shared" si="3"/>
        <v>0.18791316730700988</v>
      </c>
      <c r="V14" s="1">
        <f t="shared" ref="V14:V15" si="7">L14^2</f>
        <v>1.0007156452326107</v>
      </c>
    </row>
    <row r="15" spans="1:22" x14ac:dyDescent="0.25">
      <c r="A15" s="10">
        <v>249.99921175862099</v>
      </c>
      <c r="B15" s="1">
        <v>241.55734310344801</v>
      </c>
      <c r="C15" s="1">
        <v>25.561771103448301</v>
      </c>
      <c r="D15">
        <v>100</v>
      </c>
      <c r="E15">
        <v>1E-3</v>
      </c>
      <c r="F15" s="1">
        <v>14.695244241379299</v>
      </c>
      <c r="G15">
        <v>0</v>
      </c>
      <c r="H15">
        <v>0</v>
      </c>
      <c r="I15">
        <v>0</v>
      </c>
      <c r="J15" s="1">
        <v>-1.3277241379310301E-3</v>
      </c>
      <c r="K15" s="1">
        <v>8.8642332068965501</v>
      </c>
      <c r="L15" s="1">
        <v>1.3016745172413799</v>
      </c>
      <c r="M15" s="1">
        <v>-3.4428965517241399E-3</v>
      </c>
      <c r="N15">
        <v>1.3</v>
      </c>
      <c r="O15">
        <v>15</v>
      </c>
      <c r="P15">
        <v>359</v>
      </c>
      <c r="Q15" s="48">
        <v>42683.373356481483</v>
      </c>
      <c r="R15" s="1">
        <f t="shared" si="6"/>
        <v>4.9243379310345006</v>
      </c>
      <c r="S15" s="53"/>
      <c r="T15" s="53"/>
      <c r="U15" s="1">
        <f t="shared" si="3"/>
        <v>0.19114530374915412</v>
      </c>
      <c r="V15" s="1">
        <f t="shared" si="7"/>
        <v>1.6943565488355796</v>
      </c>
    </row>
    <row r="16" spans="1:22" x14ac:dyDescent="0.25">
      <c r="A16" s="10">
        <v>249.997916793103</v>
      </c>
      <c r="B16" s="1">
        <v>240.432934034483</v>
      </c>
      <c r="C16" s="1">
        <v>25.536442448275899</v>
      </c>
      <c r="D16">
        <v>100</v>
      </c>
      <c r="E16">
        <v>1E-3</v>
      </c>
      <c r="F16" s="1">
        <v>19.610417034482801</v>
      </c>
      <c r="G16">
        <v>0</v>
      </c>
      <c r="H16">
        <v>0</v>
      </c>
      <c r="I16">
        <v>0</v>
      </c>
      <c r="J16" s="1">
        <v>-1.12055172413793E-3</v>
      </c>
      <c r="K16" s="1">
        <v>1.69586206896552E-4</v>
      </c>
      <c r="L16" s="1">
        <v>7.0957586206896496E-3</v>
      </c>
      <c r="M16" s="1">
        <v>-2.88758620689655E-3</v>
      </c>
      <c r="N16">
        <v>0</v>
      </c>
      <c r="O16">
        <v>16</v>
      </c>
      <c r="P16">
        <v>359</v>
      </c>
      <c r="Q16" s="48">
        <v>42683.415034722224</v>
      </c>
      <c r="S16" s="53"/>
      <c r="T16" s="53"/>
      <c r="U16" s="1"/>
    </row>
    <row r="17" spans="1:22" x14ac:dyDescent="0.25">
      <c r="A17" s="10">
        <v>300.001342724138</v>
      </c>
      <c r="B17" s="1">
        <v>287.79126917241399</v>
      </c>
      <c r="C17" s="1">
        <v>25.660557137931001</v>
      </c>
      <c r="D17">
        <v>100</v>
      </c>
      <c r="E17">
        <v>1E-3</v>
      </c>
      <c r="F17" s="1">
        <v>25.568331034482799</v>
      </c>
      <c r="G17">
        <v>0</v>
      </c>
      <c r="H17">
        <v>0</v>
      </c>
      <c r="I17">
        <v>0</v>
      </c>
      <c r="J17" s="1">
        <v>-1.1820000000000001E-3</v>
      </c>
      <c r="K17" s="1">
        <v>1.1092E-4</v>
      </c>
      <c r="L17" s="1">
        <v>6.5765600000000004E-3</v>
      </c>
      <c r="M17" s="1">
        <v>-2.9361379310344801E-3</v>
      </c>
      <c r="N17">
        <v>0</v>
      </c>
      <c r="O17">
        <v>17</v>
      </c>
      <c r="P17">
        <v>719</v>
      </c>
      <c r="Q17" s="48">
        <v>42683.498391203706</v>
      </c>
      <c r="S17" s="53"/>
      <c r="T17" s="53"/>
      <c r="U17" s="1"/>
    </row>
    <row r="18" spans="1:22" x14ac:dyDescent="0.25">
      <c r="A18" s="10">
        <v>299.99963906896602</v>
      </c>
      <c r="B18" s="1">
        <v>288.07384513793102</v>
      </c>
      <c r="C18" s="1">
        <v>25.688874275862101</v>
      </c>
      <c r="D18">
        <v>100</v>
      </c>
      <c r="E18">
        <v>1E-3</v>
      </c>
      <c r="F18" s="1">
        <v>23.7551828275862</v>
      </c>
      <c r="G18">
        <v>0</v>
      </c>
      <c r="H18">
        <v>0</v>
      </c>
      <c r="I18">
        <v>0</v>
      </c>
      <c r="J18" s="1">
        <v>-1.20058620689655E-3</v>
      </c>
      <c r="K18" s="1">
        <v>3.0868815999999999</v>
      </c>
      <c r="L18" s="1">
        <v>0.79937088461538497</v>
      </c>
      <c r="M18" s="1">
        <v>-2.9619655172413799E-3</v>
      </c>
      <c r="N18">
        <v>0.8</v>
      </c>
      <c r="O18">
        <v>18</v>
      </c>
      <c r="P18">
        <v>359</v>
      </c>
      <c r="Q18" s="48">
        <v>42683.540069444447</v>
      </c>
      <c r="R18" s="1">
        <f>$F$17-F18</f>
        <v>1.8131482068965994</v>
      </c>
      <c r="S18" s="53">
        <f>INDEX(LINEST(R18:R20,K18:K20),1)</f>
        <v>0.57090307702532228</v>
      </c>
      <c r="T18" s="53">
        <f>INDEX(LINEST(R18:R20,K18:K20),2)</f>
        <v>5.1662998594793841E-2</v>
      </c>
      <c r="U18" s="1">
        <f t="shared" si="3"/>
        <v>0.20700301921874267</v>
      </c>
      <c r="V18" s="1">
        <f>L18^2</f>
        <v>0.63899381117078313</v>
      </c>
    </row>
    <row r="19" spans="1:22" x14ac:dyDescent="0.25">
      <c r="A19" s="10">
        <v>299.999393827586</v>
      </c>
      <c r="B19" s="1">
        <v>288.35849527586203</v>
      </c>
      <c r="C19" s="1">
        <v>25.739645931034499</v>
      </c>
      <c r="D19">
        <v>100</v>
      </c>
      <c r="E19">
        <v>1E-3</v>
      </c>
      <c r="F19" s="1">
        <v>22.214147172413799</v>
      </c>
      <c r="G19">
        <v>0</v>
      </c>
      <c r="H19">
        <v>0</v>
      </c>
      <c r="I19">
        <v>0</v>
      </c>
      <c r="J19" s="1">
        <v>-1.17175862068966E-3</v>
      </c>
      <c r="K19" s="1">
        <v>5.7821507142857103</v>
      </c>
      <c r="L19" s="1">
        <v>1.1005394482758599</v>
      </c>
      <c r="M19" s="1">
        <v>-2.8879310344827598E-3</v>
      </c>
      <c r="N19">
        <v>1.1000000000000001</v>
      </c>
      <c r="O19">
        <v>19</v>
      </c>
      <c r="P19">
        <v>359</v>
      </c>
      <c r="Q19" s="48">
        <v>42683.581736111111</v>
      </c>
      <c r="R19" s="1">
        <f t="shared" ref="R19:R20" si="8">$F$17-F19</f>
        <v>3.3541838620690001</v>
      </c>
      <c r="S19" s="53"/>
      <c r="T19" s="53"/>
      <c r="U19" s="1">
        <f t="shared" si="3"/>
        <v>0.20946999430833005</v>
      </c>
      <c r="V19" s="1">
        <f t="shared" ref="V19:V20" si="9">L19^2</f>
        <v>1.2111870772113342</v>
      </c>
    </row>
    <row r="20" spans="1:22" x14ac:dyDescent="0.25">
      <c r="A20" s="10">
        <v>300.00143951724101</v>
      </c>
      <c r="B20" s="1">
        <v>288.72873762069003</v>
      </c>
      <c r="C20" s="1">
        <v>25.783969517241399</v>
      </c>
      <c r="D20">
        <v>100</v>
      </c>
      <c r="E20">
        <v>1E-3</v>
      </c>
      <c r="F20" s="1">
        <v>20.257943586206899</v>
      </c>
      <c r="G20">
        <v>0</v>
      </c>
      <c r="H20">
        <v>0</v>
      </c>
      <c r="I20">
        <v>0</v>
      </c>
      <c r="J20" s="1">
        <v>-1.13879310344828E-3</v>
      </c>
      <c r="K20" s="1">
        <v>9.2123740344827603</v>
      </c>
      <c r="L20" s="1">
        <v>1.399672</v>
      </c>
      <c r="M20" s="1">
        <v>-2.76306896551724E-3</v>
      </c>
      <c r="N20">
        <v>1.4</v>
      </c>
      <c r="O20">
        <v>20</v>
      </c>
      <c r="P20">
        <v>359</v>
      </c>
      <c r="Q20" s="48">
        <v>42683.623414351852</v>
      </c>
      <c r="R20" s="1">
        <f t="shared" si="8"/>
        <v>5.3103874482759004</v>
      </c>
      <c r="S20" s="53"/>
      <c r="T20" s="53"/>
      <c r="U20" s="1">
        <f t="shared" si="3"/>
        <v>0.21265763854691286</v>
      </c>
      <c r="V20" s="1">
        <f t="shared" si="9"/>
        <v>1.9590817075840001</v>
      </c>
    </row>
    <row r="21" spans="1:22" x14ac:dyDescent="0.25">
      <c r="A21" s="10">
        <v>299.99950537930999</v>
      </c>
      <c r="B21" s="1">
        <v>287.63265358620703</v>
      </c>
      <c r="C21" s="1">
        <v>25.730526758620702</v>
      </c>
      <c r="D21">
        <v>100</v>
      </c>
      <c r="E21">
        <v>1E-3</v>
      </c>
      <c r="F21" s="1">
        <v>25.603823275862101</v>
      </c>
      <c r="G21">
        <v>0</v>
      </c>
      <c r="H21">
        <v>0</v>
      </c>
      <c r="I21">
        <v>0</v>
      </c>
      <c r="J21" s="1">
        <v>-1.20255172413793E-3</v>
      </c>
      <c r="K21" s="1">
        <v>6.4241379310344795E-5</v>
      </c>
      <c r="L21" s="1">
        <v>5.6998620689655199E-3</v>
      </c>
      <c r="M21" s="1">
        <v>-2.8743448275862101E-3</v>
      </c>
      <c r="N21">
        <v>0</v>
      </c>
      <c r="O21">
        <v>21</v>
      </c>
      <c r="P21">
        <v>358</v>
      </c>
      <c r="Q21" s="48">
        <v>42683.664976851855</v>
      </c>
      <c r="S21" s="53"/>
      <c r="T21" s="53"/>
      <c r="U21" s="1"/>
    </row>
    <row r="22" spans="1:22" x14ac:dyDescent="0.25">
      <c r="A22" s="10">
        <v>349.99945903448298</v>
      </c>
      <c r="B22" s="1">
        <v>334.74986103448299</v>
      </c>
      <c r="C22" s="1">
        <v>25.832475758620699</v>
      </c>
      <c r="D22">
        <v>100</v>
      </c>
      <c r="E22">
        <v>1E-3</v>
      </c>
      <c r="F22" s="1">
        <v>32.204153724137903</v>
      </c>
      <c r="G22">
        <v>0</v>
      </c>
      <c r="H22">
        <v>0</v>
      </c>
      <c r="I22">
        <v>0</v>
      </c>
      <c r="J22" s="1">
        <v>-1.2099655172413801E-3</v>
      </c>
      <c r="K22" s="1">
        <v>5.8068965517241401E-5</v>
      </c>
      <c r="L22" s="1">
        <v>5.8485172413793099E-3</v>
      </c>
      <c r="M22" s="1">
        <v>-2.9524137931034502E-3</v>
      </c>
      <c r="N22">
        <v>0</v>
      </c>
      <c r="O22">
        <v>22</v>
      </c>
      <c r="P22">
        <v>719</v>
      </c>
      <c r="Q22" s="48">
        <v>42683.748333333337</v>
      </c>
      <c r="S22" s="53"/>
      <c r="T22" s="53"/>
      <c r="U22" s="1"/>
    </row>
    <row r="23" spans="1:22" x14ac:dyDescent="0.25">
      <c r="A23" s="10">
        <v>349.999568551724</v>
      </c>
      <c r="B23" s="1">
        <v>334.99125406896502</v>
      </c>
      <c r="C23" s="1">
        <v>25.8292020689655</v>
      </c>
      <c r="D23">
        <v>100</v>
      </c>
      <c r="E23">
        <v>1E-3</v>
      </c>
      <c r="F23" s="1">
        <v>30.5083631034483</v>
      </c>
      <c r="G23">
        <v>0</v>
      </c>
      <c r="H23">
        <v>0</v>
      </c>
      <c r="I23">
        <v>0</v>
      </c>
      <c r="J23" s="1">
        <v>-1.20672413793103E-3</v>
      </c>
      <c r="K23" s="1">
        <v>2.7624051034482799</v>
      </c>
      <c r="L23" s="1">
        <v>0.79924024137931005</v>
      </c>
      <c r="M23" s="1">
        <v>-2.9611034482758601E-3</v>
      </c>
      <c r="N23">
        <v>0.8</v>
      </c>
      <c r="O23">
        <v>23</v>
      </c>
      <c r="P23">
        <v>359</v>
      </c>
      <c r="Q23" s="48">
        <v>42683.79</v>
      </c>
      <c r="R23" s="1">
        <f>$F$22-F23</f>
        <v>1.6957906206896034</v>
      </c>
      <c r="S23" s="53">
        <f>INDEX(LINEST(R23:R25,K23:K25),1)</f>
        <v>0.61126589857155622</v>
      </c>
      <c r="T23" s="53">
        <f>INDEX(LINEST(R23:R25,K23:K25),2)</f>
        <v>1.7635402471241513E-2</v>
      </c>
      <c r="U23" s="1">
        <f t="shared" si="3"/>
        <v>0.23124231947105423</v>
      </c>
      <c r="V23" s="1">
        <f>L23^2</f>
        <v>0.63878496344005775</v>
      </c>
    </row>
    <row r="24" spans="1:22" x14ac:dyDescent="0.25">
      <c r="A24" s="10">
        <v>350.00014103448302</v>
      </c>
      <c r="B24" s="1">
        <v>335.22542820689699</v>
      </c>
      <c r="C24" s="1">
        <v>25.833970137931001</v>
      </c>
      <c r="D24">
        <v>100</v>
      </c>
      <c r="E24">
        <v>1E-3</v>
      </c>
      <c r="F24" s="1">
        <v>28.992930413793101</v>
      </c>
      <c r="G24">
        <v>0</v>
      </c>
      <c r="H24">
        <v>0</v>
      </c>
      <c r="I24">
        <v>0</v>
      </c>
      <c r="J24" s="1">
        <v>-1.17475862068966E-3</v>
      </c>
      <c r="K24" s="1">
        <v>5.1942189655172397</v>
      </c>
      <c r="L24" s="1">
        <v>1.1006544137931</v>
      </c>
      <c r="M24" s="1">
        <v>-2.9647586206896499E-3</v>
      </c>
      <c r="N24">
        <v>1.1000000000000001</v>
      </c>
      <c r="O24">
        <v>24</v>
      </c>
      <c r="P24">
        <v>359</v>
      </c>
      <c r="Q24" s="48">
        <v>42683.831678240742</v>
      </c>
      <c r="R24" s="1">
        <f t="shared" ref="R24:R25" si="10">$F$22-F24</f>
        <v>3.2112233103448027</v>
      </c>
      <c r="S24" s="53"/>
      <c r="T24" s="53"/>
      <c r="U24" s="1">
        <f t="shared" si="3"/>
        <v>0.23322854632132314</v>
      </c>
      <c r="V24" s="1">
        <f t="shared" ref="V24:V25" si="11">L24^2</f>
        <v>1.2114401386022327</v>
      </c>
    </row>
    <row r="25" spans="1:22" x14ac:dyDescent="0.25">
      <c r="A25" s="10">
        <v>350.000546137931</v>
      </c>
      <c r="B25" s="1">
        <v>335.52655027586201</v>
      </c>
      <c r="C25" s="1">
        <v>25.8533546206897</v>
      </c>
      <c r="D25">
        <v>100</v>
      </c>
      <c r="E25">
        <v>1E-3</v>
      </c>
      <c r="F25" s="1">
        <v>27.116495137931</v>
      </c>
      <c r="G25">
        <v>0</v>
      </c>
      <c r="H25">
        <v>0</v>
      </c>
      <c r="I25">
        <v>0</v>
      </c>
      <c r="J25" s="1">
        <v>-1.20079310344828E-3</v>
      </c>
      <c r="K25" s="1">
        <v>8.3076012592592594</v>
      </c>
      <c r="L25" s="1">
        <v>1.3998492222222201</v>
      </c>
      <c r="M25" s="1">
        <v>-2.9720344827586201E-3</v>
      </c>
      <c r="N25">
        <v>1.4</v>
      </c>
      <c r="O25">
        <v>25</v>
      </c>
      <c r="P25">
        <v>359</v>
      </c>
      <c r="Q25" s="48">
        <v>42683.873356481483</v>
      </c>
      <c r="R25" s="1">
        <f t="shared" si="10"/>
        <v>5.0876585862069028</v>
      </c>
      <c r="S25" s="53"/>
      <c r="T25" s="53"/>
      <c r="U25" s="1">
        <f t="shared" si="3"/>
        <v>0.23587769607648199</v>
      </c>
      <c r="V25" s="1">
        <f t="shared" si="11"/>
        <v>1.9595778449561545</v>
      </c>
    </row>
    <row r="26" spans="1:22" x14ac:dyDescent="0.25">
      <c r="A26" s="10">
        <v>349.99958013793099</v>
      </c>
      <c r="B26" s="1">
        <v>334.60174348275899</v>
      </c>
      <c r="C26" s="1">
        <v>25.800251448275901</v>
      </c>
      <c r="D26">
        <v>100</v>
      </c>
      <c r="E26">
        <v>1E-3</v>
      </c>
      <c r="F26" s="1">
        <v>32.129220103448297</v>
      </c>
      <c r="G26">
        <v>0</v>
      </c>
      <c r="H26">
        <v>0</v>
      </c>
      <c r="I26">
        <v>0</v>
      </c>
      <c r="J26" s="1">
        <v>-1.14751724137931E-3</v>
      </c>
      <c r="K26" s="1">
        <v>8.5518518518518504E-5</v>
      </c>
      <c r="L26" s="1">
        <v>6.5319629629629599E-3</v>
      </c>
      <c r="M26" s="1">
        <v>-2.9757931034482799E-3</v>
      </c>
      <c r="N26">
        <v>0</v>
      </c>
      <c r="O26">
        <v>26</v>
      </c>
      <c r="P26">
        <v>359</v>
      </c>
      <c r="Q26" s="48">
        <v>42683.915034722224</v>
      </c>
      <c r="S26" s="53"/>
      <c r="T26" s="53"/>
      <c r="U26" s="1"/>
    </row>
    <row r="27" spans="1:22" x14ac:dyDescent="0.25">
      <c r="A27" s="10">
        <v>400.00009782758599</v>
      </c>
      <c r="B27" s="1">
        <v>381.56816782758602</v>
      </c>
      <c r="C27" s="1">
        <v>25.884094482758599</v>
      </c>
      <c r="D27">
        <v>100</v>
      </c>
      <c r="E27">
        <v>1E-3</v>
      </c>
      <c r="F27" s="1">
        <v>39.432166896551699</v>
      </c>
      <c r="G27">
        <v>0</v>
      </c>
      <c r="H27">
        <v>0</v>
      </c>
      <c r="I27">
        <v>0</v>
      </c>
      <c r="J27" s="1">
        <v>-1.09341379310345E-3</v>
      </c>
      <c r="K27" s="1">
        <v>8.2068965517241395E-5</v>
      </c>
      <c r="L27" s="1">
        <v>6.6801724137931003E-3</v>
      </c>
      <c r="M27" s="1">
        <v>-2.9133448275862101E-3</v>
      </c>
      <c r="N27">
        <v>0</v>
      </c>
      <c r="O27">
        <v>27</v>
      </c>
      <c r="P27">
        <v>719</v>
      </c>
      <c r="Q27" s="48">
        <v>42683.998391203706</v>
      </c>
      <c r="S27" s="53"/>
      <c r="T27" s="53"/>
      <c r="U27" s="1"/>
    </row>
    <row r="28" spans="1:22" x14ac:dyDescent="0.25">
      <c r="A28" s="10">
        <v>400.00014417241402</v>
      </c>
      <c r="B28" s="1">
        <v>381.86271717241402</v>
      </c>
      <c r="C28" s="1">
        <v>25.8868838275862</v>
      </c>
      <c r="D28">
        <v>100</v>
      </c>
      <c r="E28">
        <v>1E-3</v>
      </c>
      <c r="F28" s="1">
        <v>37.403026241379301</v>
      </c>
      <c r="G28">
        <v>0</v>
      </c>
      <c r="H28">
        <v>0</v>
      </c>
      <c r="I28">
        <v>0</v>
      </c>
      <c r="J28" s="1">
        <v>-1.1710689655172401E-3</v>
      </c>
      <c r="K28" s="1">
        <v>3.25953817241379</v>
      </c>
      <c r="L28" s="1">
        <v>0.90088768965517296</v>
      </c>
      <c r="M28" s="1">
        <v>-3.1438275862068999E-3</v>
      </c>
      <c r="N28">
        <v>0.9</v>
      </c>
      <c r="O28">
        <v>28</v>
      </c>
      <c r="P28">
        <v>359</v>
      </c>
      <c r="Q28" s="48">
        <v>42684.04005787037</v>
      </c>
      <c r="R28" s="1">
        <f>$F$27-F28</f>
        <v>2.0291406551723981</v>
      </c>
      <c r="S28" s="53">
        <f>INDEX(LINEST(R28:R30,K28:K30),1)</f>
        <v>0.61554351866959078</v>
      </c>
      <c r="T28" s="53">
        <f>INDEX(LINEST(R28:R30,K28:K30),2)</f>
        <v>2.8906340411026576E-2</v>
      </c>
      <c r="U28" s="1">
        <f t="shared" si="3"/>
        <v>0.2489919081914666</v>
      </c>
      <c r="V28" s="1">
        <f>L28^2</f>
        <v>0.81159862937223526</v>
      </c>
    </row>
    <row r="29" spans="1:22" x14ac:dyDescent="0.25">
      <c r="A29" s="10">
        <v>400.00112179310298</v>
      </c>
      <c r="B29" s="1">
        <v>382.10057220689703</v>
      </c>
      <c r="C29" s="1">
        <v>25.885522482758599</v>
      </c>
      <c r="D29">
        <v>100</v>
      </c>
      <c r="E29">
        <v>1E-3</v>
      </c>
      <c r="F29" s="1">
        <v>35.857836310344801</v>
      </c>
      <c r="G29">
        <v>0</v>
      </c>
      <c r="H29">
        <v>0</v>
      </c>
      <c r="I29">
        <v>0</v>
      </c>
      <c r="J29" s="1">
        <v>-1.1195517241379301E-3</v>
      </c>
      <c r="K29" s="1">
        <v>5.7419749310344796</v>
      </c>
      <c r="L29" s="1">
        <v>1.2000242068965501</v>
      </c>
      <c r="M29" s="1">
        <v>-2.9778620689655199E-3</v>
      </c>
      <c r="N29">
        <v>1.2</v>
      </c>
      <c r="O29">
        <v>29</v>
      </c>
      <c r="P29">
        <v>359</v>
      </c>
      <c r="Q29" s="48">
        <v>42684.081736111111</v>
      </c>
      <c r="R29" s="1">
        <f t="shared" ref="R29:R30" si="12">$F$27-F29</f>
        <v>3.5743305862068979</v>
      </c>
      <c r="S29" s="53"/>
      <c r="T29" s="53"/>
      <c r="U29" s="1">
        <f t="shared" si="3"/>
        <v>0.25079491193080705</v>
      </c>
      <c r="V29" s="1">
        <f t="shared" ref="V29:V30" si="13">L29^2</f>
        <v>1.4400580971376942</v>
      </c>
    </row>
    <row r="30" spans="1:22" x14ac:dyDescent="0.25">
      <c r="A30" s="10">
        <v>399.99888237930998</v>
      </c>
      <c r="B30" s="1">
        <v>382.40149562069001</v>
      </c>
      <c r="C30" s="1">
        <v>25.9012451034483</v>
      </c>
      <c r="D30">
        <v>100</v>
      </c>
      <c r="E30">
        <v>1E-3</v>
      </c>
      <c r="F30" s="1">
        <v>33.929190413793101</v>
      </c>
      <c r="G30">
        <v>0</v>
      </c>
      <c r="H30">
        <v>0</v>
      </c>
      <c r="I30">
        <v>0</v>
      </c>
      <c r="J30" s="1">
        <v>-1.2221724137930999E-3</v>
      </c>
      <c r="K30" s="1">
        <v>8.9009233103448295</v>
      </c>
      <c r="L30" s="1">
        <v>1.5015242758620699</v>
      </c>
      <c r="M30" s="1">
        <v>-3.2395172413793101E-3</v>
      </c>
      <c r="N30">
        <v>1.5</v>
      </c>
      <c r="O30">
        <v>30</v>
      </c>
      <c r="P30">
        <v>359</v>
      </c>
      <c r="Q30" s="48">
        <v>42684.123414351852</v>
      </c>
      <c r="R30" s="1">
        <f t="shared" si="12"/>
        <v>5.5029764827585979</v>
      </c>
      <c r="S30" s="53"/>
      <c r="T30" s="53"/>
      <c r="U30" s="1">
        <f t="shared" si="3"/>
        <v>0.25329677297441733</v>
      </c>
      <c r="V30" s="1">
        <f t="shared" si="13"/>
        <v>2.2545751510031136</v>
      </c>
    </row>
    <row r="31" spans="1:22" x14ac:dyDescent="0.25">
      <c r="A31" s="10">
        <v>399.998809827586</v>
      </c>
      <c r="B31" s="1">
        <v>381.48065610344798</v>
      </c>
      <c r="C31" s="1">
        <v>25.852547551724101</v>
      </c>
      <c r="D31">
        <v>100</v>
      </c>
      <c r="E31">
        <v>1E-3</v>
      </c>
      <c r="F31" s="1">
        <v>39.377408931034502</v>
      </c>
      <c r="G31">
        <v>0</v>
      </c>
      <c r="H31">
        <v>0</v>
      </c>
      <c r="I31">
        <v>0</v>
      </c>
      <c r="J31" s="1">
        <v>-1.0957241379310301E-3</v>
      </c>
      <c r="K31" s="1">
        <v>1.11E-4</v>
      </c>
      <c r="L31" s="1">
        <v>7.3673448275862101E-3</v>
      </c>
      <c r="M31" s="1">
        <v>-2.9247586206896598E-3</v>
      </c>
      <c r="N31">
        <v>0</v>
      </c>
      <c r="O31">
        <v>31</v>
      </c>
      <c r="P31">
        <v>359</v>
      </c>
      <c r="Q31" s="48">
        <v>42684.165092592593</v>
      </c>
      <c r="S31" s="53"/>
      <c r="T31" s="53"/>
      <c r="U31" s="1"/>
    </row>
    <row r="32" spans="1:22" x14ac:dyDescent="0.25">
      <c r="A32" s="10">
        <v>449.99995586206899</v>
      </c>
      <c r="B32" s="1">
        <v>428.44822010344802</v>
      </c>
      <c r="C32" s="1">
        <v>25.967144586206899</v>
      </c>
      <c r="D32">
        <v>100</v>
      </c>
      <c r="E32">
        <v>1E-3</v>
      </c>
      <c r="F32" s="1">
        <v>47.4599415517241</v>
      </c>
      <c r="G32">
        <v>0</v>
      </c>
      <c r="H32">
        <v>0</v>
      </c>
      <c r="I32">
        <v>0</v>
      </c>
      <c r="J32" s="1">
        <v>-1.19058620689655E-3</v>
      </c>
      <c r="K32" s="1">
        <v>9.9068965517241402E-5</v>
      </c>
      <c r="L32" s="1">
        <v>7.2259310344827601E-3</v>
      </c>
      <c r="M32" s="1">
        <v>-3.20241379310345E-3</v>
      </c>
      <c r="N32">
        <v>0</v>
      </c>
      <c r="O32">
        <v>32</v>
      </c>
      <c r="P32">
        <v>718</v>
      </c>
      <c r="Q32" s="48">
        <v>42684.24832175926</v>
      </c>
      <c r="S32" s="53"/>
      <c r="T32" s="53"/>
      <c r="U32" s="1"/>
    </row>
    <row r="33" spans="1:22" x14ac:dyDescent="0.25">
      <c r="A33" s="10">
        <v>450.00004520689703</v>
      </c>
      <c r="B33" s="1">
        <v>428.68583841379302</v>
      </c>
      <c r="C33" s="1">
        <v>25.975101172413801</v>
      </c>
      <c r="D33">
        <v>100</v>
      </c>
      <c r="E33">
        <v>1E-3</v>
      </c>
      <c r="F33" s="1">
        <v>45.530022620689699</v>
      </c>
      <c r="G33">
        <v>0</v>
      </c>
      <c r="H33">
        <v>0</v>
      </c>
      <c r="I33">
        <v>0</v>
      </c>
      <c r="J33" s="1">
        <v>-1.2782068965517201E-3</v>
      </c>
      <c r="K33" s="1">
        <v>3.11049665517241</v>
      </c>
      <c r="L33" s="1">
        <v>0.90140934482758595</v>
      </c>
      <c r="M33" s="1">
        <v>-3.4827241379310299E-3</v>
      </c>
      <c r="N33">
        <v>0.9</v>
      </c>
      <c r="O33">
        <v>33</v>
      </c>
      <c r="P33">
        <v>359</v>
      </c>
      <c r="Q33" s="48">
        <v>42684.29</v>
      </c>
      <c r="R33" s="1">
        <f>$F$32-F33</f>
        <v>1.9299189310344005</v>
      </c>
      <c r="S33" s="53">
        <f>INDEX(LINEST(R33:R35,K33:K35),1)</f>
        <v>0.61009519531689227</v>
      </c>
      <c r="T33" s="53">
        <f>INDEX(LINEST(R33:R35,K33:K35),2)</f>
        <v>3.7410825350678856E-2</v>
      </c>
      <c r="U33" s="1">
        <f t="shared" si="3"/>
        <v>0.26122478080512834</v>
      </c>
      <c r="V33" s="1">
        <f>L33^2</f>
        <v>0.81253880694249769</v>
      </c>
    </row>
    <row r="34" spans="1:22" x14ac:dyDescent="0.25">
      <c r="A34" s="10">
        <v>450.00033144827597</v>
      </c>
      <c r="B34" s="1">
        <v>428.85770817241399</v>
      </c>
      <c r="C34" s="1">
        <v>25.982517000000001</v>
      </c>
      <c r="D34">
        <v>100</v>
      </c>
      <c r="E34">
        <v>1E-3</v>
      </c>
      <c r="F34" s="1">
        <v>44.067156896551701</v>
      </c>
      <c r="G34">
        <v>0</v>
      </c>
      <c r="H34">
        <v>0</v>
      </c>
      <c r="I34">
        <v>0</v>
      </c>
      <c r="J34" s="1">
        <v>-1.1171724137931001E-3</v>
      </c>
      <c r="K34" s="1">
        <v>5.4845801034482804</v>
      </c>
      <c r="L34" s="1">
        <v>1.2002270689655199</v>
      </c>
      <c r="M34" s="1">
        <v>-3.0361724137930998E-3</v>
      </c>
      <c r="N34">
        <v>1.2</v>
      </c>
      <c r="O34">
        <v>34</v>
      </c>
      <c r="P34">
        <v>359</v>
      </c>
      <c r="Q34" s="48">
        <v>42684.331678240742</v>
      </c>
      <c r="R34" s="1">
        <f t="shared" ref="R34:R35" si="14">$F$32-F34</f>
        <v>3.3927846551723988</v>
      </c>
      <c r="U34" s="1">
        <f t="shared" si="3"/>
        <v>0.26265365623374876</v>
      </c>
      <c r="V34" s="1">
        <f t="shared" ref="V34:V35" si="15">L34^2</f>
        <v>1.4405450170775629</v>
      </c>
    </row>
    <row r="35" spans="1:22" x14ac:dyDescent="0.25">
      <c r="A35" s="10">
        <v>449.99905934482803</v>
      </c>
      <c r="B35" s="1">
        <v>429.09210520689697</v>
      </c>
      <c r="C35" s="1">
        <v>26.0102034137931</v>
      </c>
      <c r="D35">
        <v>100</v>
      </c>
      <c r="E35">
        <v>1E-3</v>
      </c>
      <c r="F35" s="1">
        <v>42.231734655172403</v>
      </c>
      <c r="G35">
        <v>0</v>
      </c>
      <c r="H35">
        <v>0</v>
      </c>
      <c r="I35">
        <v>0</v>
      </c>
      <c r="J35" s="1">
        <v>-1.1867931034482799E-3</v>
      </c>
      <c r="K35" s="1">
        <v>8.5148399999999995</v>
      </c>
      <c r="L35" s="1">
        <v>1.50160488888889</v>
      </c>
      <c r="M35" s="1">
        <v>-3.2223793103448302E-3</v>
      </c>
      <c r="N35">
        <v>1.5</v>
      </c>
      <c r="O35">
        <v>35</v>
      </c>
      <c r="P35">
        <v>359</v>
      </c>
      <c r="Q35" s="48">
        <v>42684.373356481483</v>
      </c>
      <c r="R35" s="1">
        <f t="shared" si="14"/>
        <v>5.228206896551697</v>
      </c>
      <c r="U35" s="1">
        <f t="shared" si="3"/>
        <v>0.26481028913461857</v>
      </c>
      <c r="V35" s="1">
        <f t="shared" si="15"/>
        <v>2.2548172423350157</v>
      </c>
    </row>
    <row r="36" spans="1:22" x14ac:dyDescent="0.25">
      <c r="A36" s="10">
        <v>449.99883286206898</v>
      </c>
      <c r="B36" s="1">
        <v>428.302617517241</v>
      </c>
      <c r="C36" s="1">
        <v>25.988065758620699</v>
      </c>
      <c r="D36">
        <v>100</v>
      </c>
      <c r="E36">
        <v>1E-3</v>
      </c>
      <c r="F36" s="1">
        <v>47.474131793103403</v>
      </c>
      <c r="G36">
        <v>0</v>
      </c>
      <c r="H36">
        <v>0</v>
      </c>
      <c r="I36">
        <v>0</v>
      </c>
      <c r="J36" s="1">
        <v>-1.1666896551724101E-3</v>
      </c>
      <c r="K36" s="1">
        <v>9.8206896551724098E-5</v>
      </c>
      <c r="L36" s="1">
        <v>7.2292413793103496E-3</v>
      </c>
      <c r="M36" s="1">
        <v>-3.0800344827586201E-3</v>
      </c>
      <c r="N36">
        <v>0</v>
      </c>
      <c r="O36">
        <v>36</v>
      </c>
      <c r="P36">
        <v>359</v>
      </c>
      <c r="Q36" s="48">
        <v>42684.415034722224</v>
      </c>
      <c r="U36" s="1"/>
    </row>
    <row r="37" spans="1:22" x14ac:dyDescent="0.25">
      <c r="A37" s="10">
        <v>499.99916765517202</v>
      </c>
      <c r="B37" s="1">
        <v>475.248212103448</v>
      </c>
      <c r="C37" s="1">
        <v>26.1492498275862</v>
      </c>
      <c r="D37">
        <v>100</v>
      </c>
      <c r="E37">
        <v>1E-3</v>
      </c>
      <c r="F37" s="1">
        <v>56.488220551724197</v>
      </c>
      <c r="G37">
        <v>0</v>
      </c>
      <c r="H37">
        <v>0</v>
      </c>
      <c r="I37">
        <v>0</v>
      </c>
      <c r="J37" s="1">
        <v>-1.19227586206897E-3</v>
      </c>
      <c r="K37" s="1">
        <v>7.3793103448275895E-5</v>
      </c>
      <c r="L37" s="1">
        <v>6.8187586206896597E-3</v>
      </c>
      <c r="M37" s="1">
        <v>-3.1065172413793098E-3</v>
      </c>
      <c r="N37">
        <v>0</v>
      </c>
      <c r="O37">
        <v>37</v>
      </c>
      <c r="P37">
        <v>719</v>
      </c>
      <c r="Q37" s="48">
        <v>42684.498368055552</v>
      </c>
    </row>
    <row r="38" spans="1:22" x14ac:dyDescent="0.25">
      <c r="A38" s="10">
        <v>500.00090079310399</v>
      </c>
      <c r="B38" s="1">
        <v>475.44270903448302</v>
      </c>
      <c r="C38" s="1">
        <v>26.1891565172414</v>
      </c>
      <c r="D38">
        <v>100</v>
      </c>
      <c r="E38">
        <v>1E-3</v>
      </c>
      <c r="F38" s="1">
        <v>54.663275758620699</v>
      </c>
      <c r="G38">
        <v>0</v>
      </c>
      <c r="H38">
        <v>0</v>
      </c>
      <c r="I38">
        <v>0</v>
      </c>
      <c r="J38" s="1">
        <v>-1.1542068965517201E-3</v>
      </c>
      <c r="K38" s="1">
        <v>2.99433906896552</v>
      </c>
      <c r="L38" s="1">
        <v>0.90064296551724099</v>
      </c>
      <c r="M38" s="1">
        <v>-2.9701724137931001E-3</v>
      </c>
      <c r="N38">
        <v>0.9</v>
      </c>
      <c r="O38">
        <v>38</v>
      </c>
      <c r="P38">
        <v>359</v>
      </c>
      <c r="Q38" s="48">
        <v>42684.54005787037</v>
      </c>
      <c r="R38" s="1">
        <f>$F$37-F38</f>
        <v>1.8249447931034979</v>
      </c>
      <c r="S38" s="53">
        <f>INDEX(LINEST(R38:R40,K38:K40),1)</f>
        <v>0.59189083210980387</v>
      </c>
      <c r="T38" s="53">
        <f>INDEX(LINEST(R38:R40,K38:K40),2)</f>
        <v>4.8457894453908246E-2</v>
      </c>
      <c r="U38" s="1">
        <f t="shared" ref="U38:U40" si="16">L38^2/K38</f>
        <v>0.27089709370018933</v>
      </c>
    </row>
    <row r="39" spans="1:22" x14ac:dyDescent="0.25">
      <c r="A39" s="10">
        <v>499.99866244827598</v>
      </c>
      <c r="B39" s="1">
        <v>475.567618586207</v>
      </c>
      <c r="C39" s="1">
        <v>26.224448620689699</v>
      </c>
      <c r="D39">
        <v>100</v>
      </c>
      <c r="E39">
        <v>1E-3</v>
      </c>
      <c r="F39" s="1">
        <v>53.318562793103503</v>
      </c>
      <c r="G39">
        <v>0</v>
      </c>
      <c r="H39">
        <v>0</v>
      </c>
      <c r="I39">
        <v>0</v>
      </c>
      <c r="J39" s="1">
        <v>-1.12210344827586E-3</v>
      </c>
      <c r="K39" s="1">
        <v>5.2858099655172399</v>
      </c>
      <c r="L39" s="1">
        <v>1.1994208965517199</v>
      </c>
      <c r="M39" s="1">
        <v>-2.8171034482758601E-3</v>
      </c>
      <c r="N39">
        <v>1.2</v>
      </c>
      <c r="O39">
        <v>39</v>
      </c>
      <c r="P39">
        <v>359</v>
      </c>
      <c r="Q39" s="48">
        <v>42684.581736111111</v>
      </c>
      <c r="R39" s="1">
        <f t="shared" ref="R39:R40" si="17">$F$37-F39</f>
        <v>3.1696577586206942</v>
      </c>
      <c r="U39" s="1">
        <f t="shared" si="16"/>
        <v>0.27216462499974819</v>
      </c>
    </row>
    <row r="40" spans="1:22" x14ac:dyDescent="0.25">
      <c r="A40" s="10">
        <v>500.00085455172399</v>
      </c>
      <c r="B40" s="1">
        <v>475.75627082758598</v>
      </c>
      <c r="C40" s="1">
        <v>26.249703620689701</v>
      </c>
      <c r="D40">
        <v>100</v>
      </c>
      <c r="E40">
        <v>1E-3</v>
      </c>
      <c r="F40" s="1">
        <v>51.573730896551702</v>
      </c>
      <c r="G40">
        <v>0</v>
      </c>
      <c r="H40">
        <v>0</v>
      </c>
      <c r="I40">
        <v>0</v>
      </c>
      <c r="J40" s="1">
        <v>-1.19962068965517E-3</v>
      </c>
      <c r="K40" s="1">
        <v>8.2156606551724103</v>
      </c>
      <c r="L40" s="1">
        <v>1.5008564827586199</v>
      </c>
      <c r="M40" s="1">
        <v>-2.9629655172413801E-3</v>
      </c>
      <c r="N40">
        <v>1.5</v>
      </c>
      <c r="O40">
        <v>40</v>
      </c>
      <c r="P40">
        <v>359</v>
      </c>
      <c r="Q40" s="48">
        <v>42684.623414351852</v>
      </c>
      <c r="R40" s="1">
        <f t="shared" si="17"/>
        <v>4.9144896551724955</v>
      </c>
      <c r="U40" s="1">
        <f t="shared" si="16"/>
        <v>0.27418004179863542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1"/>
  <sheetViews>
    <sheetView tabSelected="1" workbookViewId="0">
      <selection activeCell="W4" sqref="W4"/>
    </sheetView>
  </sheetViews>
  <sheetFormatPr defaultRowHeight="15" x14ac:dyDescent="0.25"/>
  <cols>
    <col min="1" max="1" width="18.7109375" style="1" bestFit="1" customWidth="1"/>
    <col min="10" max="13" width="9.140625" style="1"/>
    <col min="17" max="17" width="15.85546875" bestFit="1" customWidth="1"/>
    <col min="18" max="22" width="9.140625" style="1"/>
  </cols>
  <sheetData>
    <row r="1" spans="1:22" x14ac:dyDescent="0.25">
      <c r="A1" s="1" t="str">
        <f ca="1">MID(CELL("filename",A1),FIND("]",CELL("filename",A1))+1,256)</f>
        <v>ipb1-30b-he-122016</v>
      </c>
      <c r="B1" t="s">
        <v>47</v>
      </c>
      <c r="C1" t="s">
        <v>48</v>
      </c>
      <c r="D1" t="s">
        <v>49</v>
      </c>
      <c r="E1" t="s">
        <v>50</v>
      </c>
      <c r="F1" t="s">
        <v>2</v>
      </c>
      <c r="G1" t="s">
        <v>42</v>
      </c>
      <c r="H1" t="s">
        <v>51</v>
      </c>
      <c r="I1" t="s">
        <v>52</v>
      </c>
      <c r="J1" s="1" t="s">
        <v>43</v>
      </c>
      <c r="K1" s="1" t="s">
        <v>53</v>
      </c>
      <c r="L1" s="1" t="s">
        <v>54</v>
      </c>
      <c r="M1" s="1" t="s">
        <v>55</v>
      </c>
      <c r="N1" t="s">
        <v>56</v>
      </c>
      <c r="O1" t="s">
        <v>19</v>
      </c>
      <c r="P1" t="s">
        <v>57</v>
      </c>
      <c r="Q1" t="s">
        <v>44</v>
      </c>
      <c r="S1" s="1" t="s">
        <v>5</v>
      </c>
      <c r="T1" s="1" t="s">
        <v>60</v>
      </c>
      <c r="U1" s="1" t="s">
        <v>61</v>
      </c>
    </row>
    <row r="2" spans="1:22" x14ac:dyDescent="0.25">
      <c r="A2" s="10">
        <v>150.643859413793</v>
      </c>
      <c r="B2" s="1">
        <v>117.559096965517</v>
      </c>
      <c r="C2" s="1">
        <v>25.0369551034483</v>
      </c>
      <c r="D2">
        <v>100</v>
      </c>
      <c r="E2">
        <v>1E-3</v>
      </c>
      <c r="F2" s="1">
        <v>21.595603448275899</v>
      </c>
      <c r="G2">
        <v>0</v>
      </c>
      <c r="H2">
        <v>0</v>
      </c>
      <c r="I2">
        <v>0</v>
      </c>
      <c r="J2" s="1">
        <v>-7.6648275862068998E-3</v>
      </c>
      <c r="K2" s="1">
        <v>4.5152000000000001E-4</v>
      </c>
      <c r="L2" s="1">
        <v>9.4622692307692307E-3</v>
      </c>
      <c r="M2" s="1">
        <v>6.5086206896551699E-4</v>
      </c>
      <c r="N2">
        <v>0</v>
      </c>
      <c r="O2">
        <v>1</v>
      </c>
      <c r="P2">
        <v>160</v>
      </c>
      <c r="Q2" s="48">
        <v>42724.368483796294</v>
      </c>
    </row>
    <row r="3" spans="1:22" x14ac:dyDescent="0.25">
      <c r="A3" s="10">
        <v>150.00043993103401</v>
      </c>
      <c r="B3" s="1">
        <v>139.107465517241</v>
      </c>
      <c r="C3" s="1">
        <v>25.085450241379299</v>
      </c>
      <c r="D3">
        <v>100</v>
      </c>
      <c r="E3">
        <v>1E-3</v>
      </c>
      <c r="F3" s="35">
        <v>9.1153248275862104</v>
      </c>
      <c r="G3">
        <v>0</v>
      </c>
      <c r="H3">
        <v>0</v>
      </c>
      <c r="I3">
        <v>0</v>
      </c>
      <c r="J3" s="1">
        <v>-7.4952758620689596E-3</v>
      </c>
      <c r="K3" s="1">
        <v>3.90321428571429E-4</v>
      </c>
      <c r="L3" s="1">
        <v>8.9531034482758596E-3</v>
      </c>
      <c r="M3" s="1">
        <v>6.3534482758620696E-4</v>
      </c>
      <c r="N3">
        <v>0</v>
      </c>
      <c r="O3">
        <v>1</v>
      </c>
      <c r="P3">
        <v>741</v>
      </c>
      <c r="Q3" s="48">
        <v>42724.454363425924</v>
      </c>
    </row>
    <row r="4" spans="1:22" x14ac:dyDescent="0.25">
      <c r="A4" s="10">
        <v>150.00117175862101</v>
      </c>
      <c r="B4" s="1">
        <v>139.74227168965501</v>
      </c>
      <c r="C4" s="1">
        <v>25.1493633103448</v>
      </c>
      <c r="D4">
        <v>100</v>
      </c>
      <c r="E4">
        <v>1E-3</v>
      </c>
      <c r="F4" s="1">
        <v>7.4625951034482796</v>
      </c>
      <c r="G4">
        <v>0</v>
      </c>
      <c r="H4">
        <v>0</v>
      </c>
      <c r="I4">
        <v>0</v>
      </c>
      <c r="J4" s="1">
        <v>-7.3495517241379303E-3</v>
      </c>
      <c r="K4" s="1">
        <v>3.3522448148148198</v>
      </c>
      <c r="L4" s="1">
        <v>0.70184933333333299</v>
      </c>
      <c r="M4" s="1">
        <v>6.2368965517241401E-4</v>
      </c>
      <c r="N4">
        <v>0.7</v>
      </c>
      <c r="O4">
        <v>2</v>
      </c>
      <c r="P4">
        <v>359</v>
      </c>
      <c r="Q4" s="48">
        <v>42724.496030092596</v>
      </c>
      <c r="R4" s="1">
        <f>$F$3-F4</f>
        <v>1.6527297241379308</v>
      </c>
      <c r="S4" s="1">
        <f>INDEX(LINEST(R4:R6,K4:K6),1)</f>
        <v>0.4781952751152827</v>
      </c>
      <c r="T4" s="1">
        <f>INDEX(LINEST(R4:R6,K4:K6),2)</f>
        <v>5.4330894960329168E-2</v>
      </c>
      <c r="U4" s="1">
        <f t="shared" ref="U4:U31" si="0">L4^2/K4</f>
        <v>0.14694406700951376</v>
      </c>
      <c r="V4" s="1">
        <f>L4^2</f>
        <v>0.49259248670044398</v>
      </c>
    </row>
    <row r="5" spans="1:22" x14ac:dyDescent="0.25">
      <c r="A5" s="10">
        <v>150.00106437931001</v>
      </c>
      <c r="B5" s="1">
        <v>140.45723486206899</v>
      </c>
      <c r="C5" s="1">
        <v>25.193738689655198</v>
      </c>
      <c r="D5">
        <v>100</v>
      </c>
      <c r="E5">
        <v>1E-3</v>
      </c>
      <c r="F5" s="1">
        <v>5.8677920689655201</v>
      </c>
      <c r="G5">
        <v>0</v>
      </c>
      <c r="H5">
        <v>0</v>
      </c>
      <c r="I5">
        <v>0</v>
      </c>
      <c r="J5" s="1">
        <v>-7.2777586206896503E-3</v>
      </c>
      <c r="K5" s="1">
        <v>6.6604561071428598</v>
      </c>
      <c r="L5" s="1">
        <v>1.0005297142857099</v>
      </c>
      <c r="M5" s="1">
        <v>6.1748275862068996E-4</v>
      </c>
      <c r="N5">
        <v>1</v>
      </c>
      <c r="O5">
        <v>3</v>
      </c>
      <c r="P5">
        <v>359</v>
      </c>
      <c r="Q5" s="48">
        <v>42724.53769675926</v>
      </c>
      <c r="R5" s="1">
        <f t="shared" ref="R5:R6" si="1">$F$3-F5</f>
        <v>3.2475327586206904</v>
      </c>
      <c r="U5" s="1">
        <f t="shared" si="0"/>
        <v>0.15029897248254212</v>
      </c>
      <c r="V5" s="1">
        <f t="shared" ref="V5:V6" si="2">L5^2</f>
        <v>1.0010597091686444</v>
      </c>
    </row>
    <row r="6" spans="1:22" x14ac:dyDescent="0.25">
      <c r="A6" s="10">
        <v>150.00371210344801</v>
      </c>
      <c r="B6" s="1">
        <v>141.454422517241</v>
      </c>
      <c r="C6" s="1">
        <v>25.253555413793102</v>
      </c>
      <c r="D6">
        <v>100</v>
      </c>
      <c r="E6">
        <v>1E-3</v>
      </c>
      <c r="F6" s="1">
        <v>3.8309494137931002</v>
      </c>
      <c r="G6">
        <v>0</v>
      </c>
      <c r="H6">
        <v>0</v>
      </c>
      <c r="I6">
        <v>0</v>
      </c>
      <c r="J6" s="1">
        <v>-7.14879310344828E-3</v>
      </c>
      <c r="K6" s="1">
        <v>10.9445224827586</v>
      </c>
      <c r="L6" s="1">
        <v>1.30151755172414</v>
      </c>
      <c r="M6" s="1">
        <v>6.0693103448275899E-4</v>
      </c>
      <c r="N6">
        <v>1.3</v>
      </c>
      <c r="O6">
        <v>4</v>
      </c>
      <c r="P6">
        <v>359</v>
      </c>
      <c r="Q6" s="48">
        <v>42724.579363425924</v>
      </c>
      <c r="R6" s="1">
        <f t="shared" si="1"/>
        <v>5.2843754137931107</v>
      </c>
      <c r="U6" s="1">
        <f t="shared" si="0"/>
        <v>0.15477586528919393</v>
      </c>
      <c r="V6" s="1">
        <f t="shared" si="2"/>
        <v>1.6939479374459994</v>
      </c>
    </row>
    <row r="7" spans="1:22" x14ac:dyDescent="0.25">
      <c r="A7" s="10">
        <v>149.99565331034501</v>
      </c>
      <c r="B7" s="1">
        <v>139.32191158620699</v>
      </c>
      <c r="C7" s="1">
        <v>25.200566896551699</v>
      </c>
      <c r="D7">
        <v>100</v>
      </c>
      <c r="E7">
        <v>1E-3</v>
      </c>
      <c r="F7" s="1">
        <v>8.9790779310344799</v>
      </c>
      <c r="G7">
        <v>0</v>
      </c>
      <c r="H7">
        <v>0</v>
      </c>
      <c r="I7">
        <v>0</v>
      </c>
      <c r="J7" s="1">
        <v>-7.0716206896551696E-3</v>
      </c>
      <c r="K7" s="1">
        <v>2.27321428571429E-4</v>
      </c>
      <c r="L7" s="1">
        <v>7.6034642857142898E-3</v>
      </c>
      <c r="M7" s="1">
        <v>6.0020689655172397E-4</v>
      </c>
      <c r="N7">
        <v>0</v>
      </c>
      <c r="O7">
        <v>5</v>
      </c>
      <c r="P7">
        <v>359</v>
      </c>
      <c r="Q7" s="48">
        <v>42724.621030092596</v>
      </c>
    </row>
    <row r="8" spans="1:22" x14ac:dyDescent="0.25">
      <c r="A8" s="10">
        <v>200.00380424137899</v>
      </c>
      <c r="B8" s="1">
        <v>184.81985262069</v>
      </c>
      <c r="C8" s="1">
        <v>25.278886103448301</v>
      </c>
      <c r="D8">
        <v>100</v>
      </c>
      <c r="E8">
        <v>1E-3</v>
      </c>
      <c r="F8" s="35">
        <v>13.559492758620699</v>
      </c>
      <c r="G8">
        <v>0</v>
      </c>
      <c r="H8">
        <v>0</v>
      </c>
      <c r="I8">
        <v>0</v>
      </c>
      <c r="J8" s="1">
        <v>-6.86975862068965E-3</v>
      </c>
      <c r="K8" s="1">
        <v>1.7196551724137901E-4</v>
      </c>
      <c r="L8" s="1">
        <v>7.2896206896551699E-3</v>
      </c>
      <c r="M8" s="1">
        <v>5.8237931034482704E-4</v>
      </c>
      <c r="N8">
        <v>0</v>
      </c>
      <c r="O8">
        <v>6</v>
      </c>
      <c r="P8">
        <v>719</v>
      </c>
      <c r="Q8" s="48">
        <v>42724.704363425924</v>
      </c>
    </row>
    <row r="9" spans="1:22" x14ac:dyDescent="0.25">
      <c r="A9" s="10">
        <v>200.00067344827599</v>
      </c>
      <c r="B9" s="1">
        <v>185.28878155172401</v>
      </c>
      <c r="C9" s="1">
        <v>25.311398034482799</v>
      </c>
      <c r="D9">
        <v>100</v>
      </c>
      <c r="E9">
        <v>1E-3</v>
      </c>
      <c r="F9" s="1">
        <v>11.9815410689655</v>
      </c>
      <c r="G9">
        <v>0</v>
      </c>
      <c r="H9">
        <v>0</v>
      </c>
      <c r="I9">
        <v>0</v>
      </c>
      <c r="J9" s="1">
        <v>-6.1329655172413797E-3</v>
      </c>
      <c r="K9" s="1">
        <v>3.0108372758620701</v>
      </c>
      <c r="L9" s="1">
        <v>0.70106034482758595</v>
      </c>
      <c r="M9" s="1">
        <v>5.8079310344827601E-4</v>
      </c>
      <c r="N9">
        <v>0.7</v>
      </c>
      <c r="O9">
        <v>7</v>
      </c>
      <c r="P9">
        <v>359</v>
      </c>
      <c r="Q9" s="48">
        <v>42724.746030092596</v>
      </c>
      <c r="R9" s="1">
        <f>$F$8-F9</f>
        <v>1.5779516896551993</v>
      </c>
      <c r="S9" s="1">
        <f>INDEX(LINEST(R9:R11,K9:K11),1)</f>
        <v>0.50672242478894225</v>
      </c>
      <c r="T9" s="1">
        <f>INDEX(LINEST(R9:R11,K9:K11),2)</f>
        <v>6.7027498871563562E-2</v>
      </c>
      <c r="U9" s="1">
        <f t="shared" si="0"/>
        <v>0.1632388475558017</v>
      </c>
      <c r="V9" s="1">
        <f>L9^2</f>
        <v>0.49148560708977374</v>
      </c>
    </row>
    <row r="10" spans="1:22" x14ac:dyDescent="0.25">
      <c r="A10" s="10">
        <v>200.00048293103401</v>
      </c>
      <c r="B10" s="1">
        <v>185.82308699999999</v>
      </c>
      <c r="C10" s="1">
        <v>25.318998241379301</v>
      </c>
      <c r="D10">
        <v>100</v>
      </c>
      <c r="E10">
        <v>1E-3</v>
      </c>
      <c r="F10" s="1">
        <v>10.412467551724101</v>
      </c>
      <c r="G10">
        <v>0</v>
      </c>
      <c r="H10">
        <v>0</v>
      </c>
      <c r="I10">
        <v>0</v>
      </c>
      <c r="J10" s="1">
        <v>-6.73462068965517E-3</v>
      </c>
      <c r="K10" s="1">
        <v>6.0269980689655203</v>
      </c>
      <c r="L10" s="1">
        <v>1.00035606896552</v>
      </c>
      <c r="M10" s="1">
        <v>5.8034482758620703E-4</v>
      </c>
      <c r="N10">
        <v>1</v>
      </c>
      <c r="O10">
        <v>8</v>
      </c>
      <c r="P10">
        <v>359</v>
      </c>
      <c r="Q10" s="48">
        <v>42724.78769675926</v>
      </c>
      <c r="R10" s="1">
        <f t="shared" ref="R10:R11" si="3">$F$8-F10</f>
        <v>3.1470252068965987</v>
      </c>
      <c r="U10" s="1">
        <f t="shared" si="0"/>
        <v>0.16603825872602468</v>
      </c>
      <c r="V10" s="1">
        <f t="shared" ref="V10:V11" si="4">L10^2</f>
        <v>1.0007122647161482</v>
      </c>
    </row>
    <row r="11" spans="1:22" x14ac:dyDescent="0.25">
      <c r="A11" s="10">
        <v>200.00160058620699</v>
      </c>
      <c r="B11" s="1">
        <v>186.57242872413801</v>
      </c>
      <c r="C11" s="1">
        <v>25.342841551724099</v>
      </c>
      <c r="D11">
        <v>100</v>
      </c>
      <c r="E11">
        <v>1E-3</v>
      </c>
      <c r="F11" s="1">
        <v>8.4476033448275896</v>
      </c>
      <c r="G11">
        <v>0</v>
      </c>
      <c r="H11">
        <v>0</v>
      </c>
      <c r="I11">
        <v>0</v>
      </c>
      <c r="J11" s="1">
        <v>-7.00858620689655E-3</v>
      </c>
      <c r="K11" s="1">
        <v>9.9780663448275906</v>
      </c>
      <c r="L11" s="1">
        <v>1.30163013793103</v>
      </c>
      <c r="M11" s="1">
        <v>5.9427586206896505E-4</v>
      </c>
      <c r="N11">
        <v>1.3</v>
      </c>
      <c r="O11">
        <v>9</v>
      </c>
      <c r="P11">
        <v>359</v>
      </c>
      <c r="Q11" s="48">
        <v>42724.829363425924</v>
      </c>
      <c r="R11" s="1">
        <f t="shared" si="3"/>
        <v>5.1118894137931097</v>
      </c>
      <c r="U11" s="1">
        <f t="shared" si="0"/>
        <v>0.16979652744528095</v>
      </c>
      <c r="V11" s="1">
        <f t="shared" si="4"/>
        <v>1.6942410159703523</v>
      </c>
    </row>
    <row r="12" spans="1:22" x14ac:dyDescent="0.25">
      <c r="A12" s="10">
        <v>199.99733499999999</v>
      </c>
      <c r="B12" s="1">
        <v>184.95428996551701</v>
      </c>
      <c r="C12" s="1">
        <v>25.2575594137931</v>
      </c>
      <c r="D12">
        <v>100</v>
      </c>
      <c r="E12">
        <v>1E-3</v>
      </c>
      <c r="F12" s="1">
        <v>13.472381896551701</v>
      </c>
      <c r="G12">
        <v>0</v>
      </c>
      <c r="H12">
        <v>0</v>
      </c>
      <c r="I12">
        <v>0</v>
      </c>
      <c r="J12" s="1">
        <v>-7.0164827586206898E-3</v>
      </c>
      <c r="K12" s="1">
        <v>2.2448275862069E-4</v>
      </c>
      <c r="L12" s="1">
        <v>7.8572413793103393E-3</v>
      </c>
      <c r="M12" s="1">
        <v>5.9486206896551704E-4</v>
      </c>
      <c r="N12">
        <v>0</v>
      </c>
      <c r="O12">
        <v>10</v>
      </c>
      <c r="P12">
        <v>359</v>
      </c>
      <c r="Q12" s="48">
        <v>42724.871030092596</v>
      </c>
    </row>
    <row r="13" spans="1:22" x14ac:dyDescent="0.25">
      <c r="A13" s="10">
        <v>250.000131586207</v>
      </c>
      <c r="B13" s="1">
        <v>230.33289572413801</v>
      </c>
      <c r="C13" s="1">
        <v>25.328344620689599</v>
      </c>
      <c r="D13">
        <v>100</v>
      </c>
      <c r="E13">
        <v>1E-3</v>
      </c>
      <c r="F13" s="35">
        <v>18.491949620689699</v>
      </c>
      <c r="G13">
        <v>0</v>
      </c>
      <c r="H13">
        <v>0</v>
      </c>
      <c r="I13">
        <v>0</v>
      </c>
      <c r="J13" s="1">
        <v>-5.7560344827586197E-3</v>
      </c>
      <c r="K13" s="1">
        <v>2.0049999999999999E-4</v>
      </c>
      <c r="L13" s="1">
        <v>7.9020357142857104E-3</v>
      </c>
      <c r="M13" s="1">
        <v>5.90379310344828E-4</v>
      </c>
      <c r="N13">
        <v>0</v>
      </c>
      <c r="O13">
        <v>11</v>
      </c>
      <c r="P13">
        <v>719</v>
      </c>
      <c r="Q13" s="48">
        <v>42724.954363425924</v>
      </c>
    </row>
    <row r="14" spans="1:22" x14ac:dyDescent="0.25">
      <c r="A14" s="10">
        <v>250.00072772413799</v>
      </c>
      <c r="B14" s="1">
        <v>230.696018655172</v>
      </c>
      <c r="C14" s="1">
        <v>25.343550448275899</v>
      </c>
      <c r="D14">
        <v>100</v>
      </c>
      <c r="E14">
        <v>1E-3</v>
      </c>
      <c r="F14" s="1">
        <v>16.979417379310298</v>
      </c>
      <c r="G14">
        <v>0</v>
      </c>
      <c r="H14">
        <v>0</v>
      </c>
      <c r="I14">
        <v>0</v>
      </c>
      <c r="J14" s="1">
        <v>-4.1981724137930996E-3</v>
      </c>
      <c r="K14" s="1">
        <v>2.7350902142857101</v>
      </c>
      <c r="L14" s="1">
        <v>0.70199446428571499</v>
      </c>
      <c r="M14" s="1">
        <v>6.0917241379310303E-4</v>
      </c>
      <c r="N14">
        <v>0.7</v>
      </c>
      <c r="O14">
        <v>12</v>
      </c>
      <c r="P14">
        <v>359</v>
      </c>
      <c r="Q14" s="48">
        <v>42724.996030092596</v>
      </c>
      <c r="R14" s="1">
        <f>$F$13-F14</f>
        <v>1.5125322413794002</v>
      </c>
      <c r="S14" s="1">
        <f>INDEX(LINEST(R14:R16,K14:K16),1)</f>
        <v>0.53494567424729944</v>
      </c>
      <c r="T14" s="1">
        <f>INDEX(LINEST(R14:R16,K14:K16),2)</f>
        <v>5.4812156288818858E-2</v>
      </c>
      <c r="U14" s="1">
        <f t="shared" si="0"/>
        <v>0.1801754930473054</v>
      </c>
      <c r="V14" s="1">
        <f>L14^2</f>
        <v>0.49279622788778799</v>
      </c>
    </row>
    <row r="15" spans="1:22" x14ac:dyDescent="0.25">
      <c r="A15" s="10">
        <v>250.00068455172399</v>
      </c>
      <c r="B15" s="1">
        <v>231.090651482759</v>
      </c>
      <c r="C15" s="1">
        <v>25.3504606896552</v>
      </c>
      <c r="D15">
        <v>100</v>
      </c>
      <c r="E15">
        <v>1E-3</v>
      </c>
      <c r="F15" s="1">
        <v>15.491795206896599</v>
      </c>
      <c r="G15">
        <v>0</v>
      </c>
      <c r="H15">
        <v>0</v>
      </c>
      <c r="I15">
        <v>0</v>
      </c>
      <c r="J15" s="1">
        <v>-6.3901034482758603E-3</v>
      </c>
      <c r="K15" s="1">
        <v>5.4881115172413804</v>
      </c>
      <c r="L15" s="1">
        <v>1.00094789655172</v>
      </c>
      <c r="M15" s="1">
        <v>6.0182758620689605E-4</v>
      </c>
      <c r="N15">
        <v>1</v>
      </c>
      <c r="O15">
        <v>13</v>
      </c>
      <c r="P15">
        <v>359</v>
      </c>
      <c r="Q15" s="48">
        <v>42725.03769675926</v>
      </c>
      <c r="R15" s="1">
        <f t="shared" ref="R15:R16" si="5">$F$13-F15</f>
        <v>3.0001544137930996</v>
      </c>
      <c r="U15" s="1">
        <f t="shared" si="0"/>
        <v>0.18255764090503027</v>
      </c>
      <c r="V15" s="1">
        <f t="shared" ref="V15:V16" si="6">L15^2</f>
        <v>1.0018966916113128</v>
      </c>
    </row>
    <row r="16" spans="1:22" x14ac:dyDescent="0.25">
      <c r="A16" s="10">
        <v>250.00029831034499</v>
      </c>
      <c r="B16" s="1">
        <v>231.643280586207</v>
      </c>
      <c r="C16" s="1">
        <v>25.357893724137899</v>
      </c>
      <c r="D16">
        <v>100</v>
      </c>
      <c r="E16">
        <v>1E-3</v>
      </c>
      <c r="F16" s="1">
        <v>13.562240517241399</v>
      </c>
      <c r="G16">
        <v>0</v>
      </c>
      <c r="H16">
        <v>0</v>
      </c>
      <c r="I16">
        <v>0</v>
      </c>
      <c r="J16" s="1">
        <v>-7.1760689655172398E-3</v>
      </c>
      <c r="K16" s="1">
        <v>9.1205393928571503</v>
      </c>
      <c r="L16" s="1">
        <v>1.3020693214285699</v>
      </c>
      <c r="M16" s="1">
        <v>6.0872413793103502E-4</v>
      </c>
      <c r="N16">
        <v>1.3</v>
      </c>
      <c r="O16">
        <v>14</v>
      </c>
      <c r="P16">
        <v>359</v>
      </c>
      <c r="Q16" s="48">
        <v>42725.079363425924</v>
      </c>
      <c r="R16" s="1">
        <f t="shared" si="5"/>
        <v>4.9297091034482996</v>
      </c>
      <c r="U16" s="1">
        <f t="shared" si="0"/>
        <v>0.18588643113950204</v>
      </c>
      <c r="V16" s="1">
        <f t="shared" si="6"/>
        <v>1.6953845178054565</v>
      </c>
    </row>
    <row r="17" spans="1:22" x14ac:dyDescent="0.25">
      <c r="A17" s="10">
        <v>249.99772693103401</v>
      </c>
      <c r="B17" s="1">
        <v>230.446377448276</v>
      </c>
      <c r="C17" s="1">
        <v>25.286657517241402</v>
      </c>
      <c r="D17">
        <v>100</v>
      </c>
      <c r="E17">
        <v>1E-3</v>
      </c>
      <c r="F17" s="1">
        <v>18.4624175862069</v>
      </c>
      <c r="G17">
        <v>0</v>
      </c>
      <c r="H17">
        <v>0</v>
      </c>
      <c r="I17">
        <v>0</v>
      </c>
      <c r="J17" s="1">
        <v>-7.1686551724137902E-3</v>
      </c>
      <c r="K17" s="1">
        <v>2.4764285714285697E-4</v>
      </c>
      <c r="L17" s="1">
        <v>8.4490714285714308E-3</v>
      </c>
      <c r="M17" s="1">
        <v>6.0727586206896602E-4</v>
      </c>
      <c r="N17">
        <v>0</v>
      </c>
      <c r="O17">
        <v>15</v>
      </c>
      <c r="P17">
        <v>359</v>
      </c>
      <c r="Q17" s="48">
        <v>42725.121030092596</v>
      </c>
    </row>
    <row r="18" spans="1:22" x14ac:dyDescent="0.25">
      <c r="A18" s="10">
        <v>300.00030831034502</v>
      </c>
      <c r="B18" s="1">
        <v>275.84380675862099</v>
      </c>
      <c r="C18" s="1">
        <v>25.372378896551702</v>
      </c>
      <c r="D18">
        <v>100</v>
      </c>
      <c r="E18">
        <v>1E-3</v>
      </c>
      <c r="F18" s="35">
        <v>24.070364999999999</v>
      </c>
      <c r="G18">
        <v>0</v>
      </c>
      <c r="H18">
        <v>0</v>
      </c>
      <c r="I18">
        <v>0</v>
      </c>
      <c r="J18" s="1">
        <v>-7.2745862068965498E-3</v>
      </c>
      <c r="K18" s="1">
        <v>2.1944827586206899E-4</v>
      </c>
      <c r="L18" s="1">
        <v>8.5362413793103505E-3</v>
      </c>
      <c r="M18" s="1">
        <v>6.1731034482758601E-4</v>
      </c>
      <c r="N18">
        <v>0</v>
      </c>
      <c r="O18">
        <v>16</v>
      </c>
      <c r="P18">
        <v>719</v>
      </c>
      <c r="Q18" s="48">
        <v>42725.204363425924</v>
      </c>
    </row>
    <row r="19" spans="1:22" x14ac:dyDescent="0.25">
      <c r="A19" s="10">
        <v>300.00025575862099</v>
      </c>
      <c r="B19" s="1">
        <v>276.17357141379301</v>
      </c>
      <c r="C19" s="1">
        <v>25.395471862069002</v>
      </c>
      <c r="D19">
        <v>100</v>
      </c>
      <c r="E19">
        <v>1E-3</v>
      </c>
      <c r="F19" s="1">
        <v>22.181342862068998</v>
      </c>
      <c r="G19">
        <v>0</v>
      </c>
      <c r="H19">
        <v>0</v>
      </c>
      <c r="I19">
        <v>0</v>
      </c>
      <c r="J19" s="1">
        <v>-7.2511724137930998E-3</v>
      </c>
      <c r="K19" s="1">
        <v>3.20757</v>
      </c>
      <c r="L19" s="1">
        <v>0.801425103448276</v>
      </c>
      <c r="M19" s="1">
        <v>6.18551724137931E-4</v>
      </c>
      <c r="N19">
        <v>0.8</v>
      </c>
      <c r="O19">
        <v>17</v>
      </c>
      <c r="P19">
        <v>359</v>
      </c>
      <c r="Q19" s="48">
        <v>42725.246030092596</v>
      </c>
      <c r="R19" s="1">
        <f>$F$18-F19</f>
        <v>1.8890221379310006</v>
      </c>
      <c r="S19" s="1">
        <f>INDEX(LINEST(R19:R21,K19:K21),1)</f>
        <v>0.56429641890484361</v>
      </c>
      <c r="T19" s="1">
        <f>INDEX(LINEST(R19:R21,K19:K21),2)</f>
        <v>8.9279464170517908E-2</v>
      </c>
      <c r="U19" s="1">
        <f t="shared" si="0"/>
        <v>0.2002394948316264</v>
      </c>
      <c r="V19" s="1">
        <f>L19^2</f>
        <v>0.64228219643707984</v>
      </c>
    </row>
    <row r="20" spans="1:22" x14ac:dyDescent="0.25">
      <c r="A20" s="10">
        <v>300.00113006896498</v>
      </c>
      <c r="B20" s="1">
        <v>276.48861265517201</v>
      </c>
      <c r="C20" s="1">
        <v>25.4074711724138</v>
      </c>
      <c r="D20">
        <v>100</v>
      </c>
      <c r="E20">
        <v>1E-3</v>
      </c>
      <c r="F20" s="1">
        <v>20.5773002758621</v>
      </c>
      <c r="G20">
        <v>0</v>
      </c>
      <c r="H20">
        <v>0</v>
      </c>
      <c r="I20">
        <v>0</v>
      </c>
      <c r="J20" s="1">
        <v>-7.1650000000000004E-3</v>
      </c>
      <c r="K20" s="1">
        <v>5.9993646551724096</v>
      </c>
      <c r="L20" s="1">
        <v>1.1024837586206899</v>
      </c>
      <c r="M20" s="1">
        <v>6.18034482758621E-4</v>
      </c>
      <c r="N20">
        <v>1.1000000000000001</v>
      </c>
      <c r="O20">
        <v>18</v>
      </c>
      <c r="P20">
        <v>359</v>
      </c>
      <c r="Q20" s="48">
        <v>42725.28769675926</v>
      </c>
      <c r="R20" s="1">
        <f t="shared" ref="R20:R21" si="7">$F$18-F20</f>
        <v>3.4930647241378985</v>
      </c>
      <c r="U20" s="1">
        <f t="shared" si="0"/>
        <v>0.20259985979923295</v>
      </c>
      <c r="V20" s="1">
        <f t="shared" ref="V20:V21" si="8">L20^2</f>
        <v>1.2154704380224037</v>
      </c>
    </row>
    <row r="21" spans="1:22" x14ac:dyDescent="0.25">
      <c r="A21" s="10">
        <v>300.00092510344803</v>
      </c>
      <c r="B21" s="1">
        <v>276.915337931034</v>
      </c>
      <c r="C21" s="1">
        <v>25.418646413793098</v>
      </c>
      <c r="D21">
        <v>100</v>
      </c>
      <c r="E21">
        <v>1E-3</v>
      </c>
      <c r="F21" s="1">
        <v>18.601780344827599</v>
      </c>
      <c r="G21">
        <v>0</v>
      </c>
      <c r="H21">
        <v>0</v>
      </c>
      <c r="I21">
        <v>0</v>
      </c>
      <c r="J21" s="1">
        <v>-7.2738275862068999E-3</v>
      </c>
      <c r="K21" s="1">
        <v>9.5470973928571397</v>
      </c>
      <c r="L21" s="1">
        <v>1.40152517857143</v>
      </c>
      <c r="M21" s="1">
        <v>6.2127586206896603E-4</v>
      </c>
      <c r="N21">
        <v>1.4</v>
      </c>
      <c r="O21">
        <v>19</v>
      </c>
      <c r="P21">
        <v>359</v>
      </c>
      <c r="Q21" s="48">
        <v>42725.329363425924</v>
      </c>
      <c r="R21" s="1">
        <f t="shared" si="7"/>
        <v>5.4685846551723998</v>
      </c>
      <c r="U21" s="1">
        <f t="shared" si="0"/>
        <v>0.2057455523224567</v>
      </c>
      <c r="V21" s="1">
        <f t="shared" si="8"/>
        <v>1.9642728261696787</v>
      </c>
    </row>
    <row r="22" spans="1:22" x14ac:dyDescent="0.25">
      <c r="A22" s="10">
        <v>299.997840517241</v>
      </c>
      <c r="B22" s="1">
        <v>275.92932017241401</v>
      </c>
      <c r="C22" s="1">
        <v>25.367000448275899</v>
      </c>
      <c r="D22">
        <v>100</v>
      </c>
      <c r="E22">
        <v>1E-3</v>
      </c>
      <c r="F22" s="1">
        <v>24.031839103448299</v>
      </c>
      <c r="G22">
        <v>0</v>
      </c>
      <c r="H22">
        <v>0</v>
      </c>
      <c r="I22">
        <v>0</v>
      </c>
      <c r="J22" s="1">
        <v>-7.3425862068965501E-3</v>
      </c>
      <c r="K22" s="1">
        <v>2.3037037037037001E-4</v>
      </c>
      <c r="L22" s="1">
        <v>8.7711071428571395E-3</v>
      </c>
      <c r="M22" s="1">
        <v>6.2193103448275795E-4</v>
      </c>
      <c r="N22">
        <v>0</v>
      </c>
      <c r="O22">
        <v>20</v>
      </c>
      <c r="P22">
        <v>359</v>
      </c>
      <c r="Q22" s="48">
        <v>42725.371030092596</v>
      </c>
    </row>
    <row r="23" spans="1:22" x14ac:dyDescent="0.25">
      <c r="A23" s="10">
        <v>349.999982137931</v>
      </c>
      <c r="B23" s="1">
        <v>321.081503</v>
      </c>
      <c r="C23" s="1">
        <v>25.521710758620699</v>
      </c>
      <c r="D23">
        <v>100</v>
      </c>
      <c r="E23">
        <v>1E-3</v>
      </c>
      <c r="F23" s="35">
        <v>30.206767068965501</v>
      </c>
      <c r="G23">
        <v>0</v>
      </c>
      <c r="H23">
        <v>0</v>
      </c>
      <c r="I23">
        <v>0</v>
      </c>
      <c r="J23" s="1">
        <v>-7.1541379310344801E-3</v>
      </c>
      <c r="K23" s="1">
        <v>1.6274074074074099E-4</v>
      </c>
      <c r="L23" s="1">
        <v>8.3166666666666701E-3</v>
      </c>
      <c r="M23" s="1">
        <v>6.0624137931034505E-4</v>
      </c>
      <c r="N23">
        <v>0</v>
      </c>
      <c r="O23">
        <v>21</v>
      </c>
      <c r="P23">
        <v>719</v>
      </c>
      <c r="Q23" s="48">
        <v>42725.454363425924</v>
      </c>
    </row>
    <row r="24" spans="1:22" x14ac:dyDescent="0.25">
      <c r="A24" s="10">
        <v>350.000332551724</v>
      </c>
      <c r="B24" s="1">
        <v>321.283789241379</v>
      </c>
      <c r="C24" s="1">
        <v>25.565766724137902</v>
      </c>
      <c r="D24">
        <v>100</v>
      </c>
      <c r="E24">
        <v>1E-3</v>
      </c>
      <c r="F24" s="1">
        <v>28.466997034482802</v>
      </c>
      <c r="G24">
        <v>0</v>
      </c>
      <c r="H24">
        <v>0</v>
      </c>
      <c r="I24">
        <v>0</v>
      </c>
      <c r="J24" s="1">
        <v>-7.0066206896551696E-3</v>
      </c>
      <c r="K24" s="1">
        <v>2.8655574137931001</v>
      </c>
      <c r="L24" s="1">
        <v>0.80062496551724105</v>
      </c>
      <c r="M24" s="1">
        <v>5.9400000000000002E-4</v>
      </c>
      <c r="N24">
        <v>0.8</v>
      </c>
      <c r="O24">
        <v>22</v>
      </c>
      <c r="P24">
        <v>359</v>
      </c>
      <c r="Q24" s="48">
        <v>42725.496030092596</v>
      </c>
      <c r="R24" s="1">
        <f>$F$23-F24</f>
        <v>1.7397700344826994</v>
      </c>
      <c r="S24" s="1">
        <f>INDEX(LINEST(R24:R26,K24:K26),1)</f>
        <v>0.59508945805941504</v>
      </c>
      <c r="T24" s="1">
        <f>INDEX(LINEST(R24:R26,K24:K26),2)</f>
        <v>5.2882428385832014E-2</v>
      </c>
      <c r="U24" s="1">
        <f t="shared" si="0"/>
        <v>0.22369132522841334</v>
      </c>
      <c r="V24" s="1">
        <f>L24^2</f>
        <v>0.64100033540948342</v>
      </c>
    </row>
    <row r="25" spans="1:22" x14ac:dyDescent="0.25">
      <c r="A25" s="10">
        <v>350.00027255172398</v>
      </c>
      <c r="B25" s="1">
        <v>321.48351100000002</v>
      </c>
      <c r="C25" s="1">
        <v>25.6023372068966</v>
      </c>
      <c r="D25">
        <v>100</v>
      </c>
      <c r="E25">
        <v>1E-3</v>
      </c>
      <c r="F25" s="1">
        <v>26.9239713103448</v>
      </c>
      <c r="G25">
        <v>0</v>
      </c>
      <c r="H25">
        <v>0</v>
      </c>
      <c r="I25">
        <v>0</v>
      </c>
      <c r="J25" s="1">
        <v>-6.9465517241379298E-3</v>
      </c>
      <c r="K25" s="1">
        <v>5.3725672068965498</v>
      </c>
      <c r="L25" s="1">
        <v>1.10141834482759</v>
      </c>
      <c r="M25" s="1">
        <v>5.9003448275862097E-4</v>
      </c>
      <c r="N25">
        <v>1.1000000000000001</v>
      </c>
      <c r="O25">
        <v>23</v>
      </c>
      <c r="P25">
        <v>359</v>
      </c>
      <c r="Q25" s="48">
        <v>42725.53769675926</v>
      </c>
      <c r="R25" s="1">
        <f t="shared" ref="R25:R26" si="9">$F$23-F25</f>
        <v>3.2827957586207006</v>
      </c>
      <c r="U25" s="1">
        <f t="shared" si="0"/>
        <v>0.22579938483887393</v>
      </c>
      <c r="V25" s="1">
        <f t="shared" ref="V25:V26" si="10">L25^2</f>
        <v>1.2131223703227481</v>
      </c>
    </row>
    <row r="26" spans="1:22" x14ac:dyDescent="0.25">
      <c r="A26" s="10">
        <v>350.00048931034502</v>
      </c>
      <c r="B26" s="1">
        <v>321.76085055172399</v>
      </c>
      <c r="C26" s="1">
        <v>25.638679862069001</v>
      </c>
      <c r="D26">
        <v>100</v>
      </c>
      <c r="E26">
        <v>1E-3</v>
      </c>
      <c r="F26" s="1">
        <v>25.064672758620699</v>
      </c>
      <c r="G26">
        <v>0</v>
      </c>
      <c r="H26">
        <v>0</v>
      </c>
      <c r="I26">
        <v>0</v>
      </c>
      <c r="J26" s="1">
        <v>-6.8304482758620704E-3</v>
      </c>
      <c r="K26" s="1">
        <v>8.5761756206896607</v>
      </c>
      <c r="L26" s="1">
        <v>1.40024368965517</v>
      </c>
      <c r="M26" s="1">
        <v>5.7962068965517301E-4</v>
      </c>
      <c r="N26">
        <v>1.4</v>
      </c>
      <c r="O26">
        <v>24</v>
      </c>
      <c r="P26">
        <v>359</v>
      </c>
      <c r="Q26" s="48">
        <v>42725.579363425924</v>
      </c>
      <c r="R26" s="1">
        <f t="shared" si="9"/>
        <v>5.1420943103448025</v>
      </c>
      <c r="U26" s="1">
        <f t="shared" si="0"/>
        <v>0.22861966418796983</v>
      </c>
      <c r="V26" s="1">
        <f t="shared" si="10"/>
        <v>1.960682390419124</v>
      </c>
    </row>
    <row r="27" spans="1:22" x14ac:dyDescent="0.25">
      <c r="A27" s="10">
        <v>350.00080613793102</v>
      </c>
      <c r="B27" s="1">
        <v>321.06458582758597</v>
      </c>
      <c r="C27" s="1">
        <v>25.5840116551724</v>
      </c>
      <c r="D27">
        <v>100</v>
      </c>
      <c r="E27">
        <v>1E-3</v>
      </c>
      <c r="F27" s="1">
        <v>30.175551517241399</v>
      </c>
      <c r="G27">
        <v>0</v>
      </c>
      <c r="H27">
        <v>0</v>
      </c>
      <c r="I27">
        <v>0</v>
      </c>
      <c r="J27" s="1">
        <v>-6.68055172413793E-3</v>
      </c>
      <c r="K27" s="1">
        <v>6.9724137931034499E-5</v>
      </c>
      <c r="L27" s="1">
        <v>6.7016551724138002E-3</v>
      </c>
      <c r="M27" s="1">
        <v>5.6624137931034495E-4</v>
      </c>
      <c r="N27">
        <v>0</v>
      </c>
      <c r="O27">
        <v>25</v>
      </c>
      <c r="P27">
        <v>359</v>
      </c>
      <c r="Q27" s="48">
        <v>42725.621030092596</v>
      </c>
    </row>
    <row r="28" spans="1:22" x14ac:dyDescent="0.25">
      <c r="A28" s="10">
        <v>399.99918227586198</v>
      </c>
      <c r="B28" s="1">
        <v>365.871371551724</v>
      </c>
      <c r="C28" s="1">
        <v>25.714728793103401</v>
      </c>
      <c r="D28">
        <v>100</v>
      </c>
      <c r="E28">
        <v>1E-3</v>
      </c>
      <c r="F28" s="35">
        <v>36.937074551724102</v>
      </c>
      <c r="G28">
        <v>0</v>
      </c>
      <c r="H28">
        <v>0</v>
      </c>
      <c r="I28">
        <v>0</v>
      </c>
      <c r="J28" s="1">
        <v>-6.5442758620689696E-3</v>
      </c>
      <c r="K28" s="1">
        <v>5.7678571428571398E-5</v>
      </c>
      <c r="L28" s="1">
        <v>6.6243448275862104E-3</v>
      </c>
      <c r="M28" s="1">
        <v>5.5810344827586197E-4</v>
      </c>
      <c r="N28">
        <v>0</v>
      </c>
      <c r="O28">
        <v>26</v>
      </c>
      <c r="P28">
        <v>719</v>
      </c>
      <c r="Q28" s="48">
        <v>42725.704363425924</v>
      </c>
    </row>
    <row r="29" spans="1:22" x14ac:dyDescent="0.25">
      <c r="A29" s="10">
        <v>399.99971482758599</v>
      </c>
      <c r="B29" s="1">
        <v>366.05046551724098</v>
      </c>
      <c r="C29" s="1">
        <v>25.726814517241401</v>
      </c>
      <c r="D29">
        <v>100</v>
      </c>
      <c r="E29">
        <v>1E-3</v>
      </c>
      <c r="F29" s="1">
        <v>34.854895551724098</v>
      </c>
      <c r="G29">
        <v>0</v>
      </c>
      <c r="H29">
        <v>0</v>
      </c>
      <c r="I29">
        <v>0</v>
      </c>
      <c r="J29" s="1">
        <v>-6.6475862068965498E-3</v>
      </c>
      <c r="K29" s="1">
        <v>3.34804410344828</v>
      </c>
      <c r="L29" s="1">
        <v>0.90098675862069</v>
      </c>
      <c r="M29" s="1">
        <v>5.6217241379310297E-4</v>
      </c>
      <c r="N29">
        <v>0.9</v>
      </c>
      <c r="O29">
        <v>27</v>
      </c>
      <c r="P29">
        <v>359</v>
      </c>
      <c r="Q29" s="48">
        <v>42725.746030092596</v>
      </c>
      <c r="R29" s="1">
        <f>$F$28-F29</f>
        <v>2.0821790000000036</v>
      </c>
      <c r="S29" s="1">
        <f>INDEX(LINEST(R29:R31,K29:K31),1)</f>
        <v>0.60585006092918903</v>
      </c>
      <c r="T29" s="1">
        <f>INDEX(LINEST(R29:R31,K29:K31),2)</f>
        <v>6.134960114405974E-2</v>
      </c>
      <c r="U29" s="1">
        <f t="shared" si="0"/>
        <v>0.2424630961025086</v>
      </c>
      <c r="V29" s="1">
        <f>L29^2</f>
        <v>0.81177713920981753</v>
      </c>
    </row>
    <row r="30" spans="1:22" x14ac:dyDescent="0.25">
      <c r="A30" s="10">
        <v>399.99938227586199</v>
      </c>
      <c r="B30" s="1">
        <v>366.20848665517201</v>
      </c>
      <c r="C30" s="1">
        <v>25.724810206896599</v>
      </c>
      <c r="D30">
        <v>100</v>
      </c>
      <c r="E30">
        <v>1E-3</v>
      </c>
      <c r="F30" s="1">
        <v>33.294306448275897</v>
      </c>
      <c r="G30">
        <v>0</v>
      </c>
      <c r="H30">
        <v>0</v>
      </c>
      <c r="I30">
        <v>0</v>
      </c>
      <c r="J30" s="1">
        <v>-6.7215862068965501E-3</v>
      </c>
      <c r="K30" s="1">
        <v>5.8890269310344801</v>
      </c>
      <c r="L30" s="1">
        <v>1.19990924137931</v>
      </c>
      <c r="M30" s="1">
        <v>5.6913793103448296E-4</v>
      </c>
      <c r="N30">
        <v>1.2</v>
      </c>
      <c r="O30">
        <v>28</v>
      </c>
      <c r="P30">
        <v>359</v>
      </c>
      <c r="Q30" s="48">
        <v>42725.78769675926</v>
      </c>
      <c r="R30" s="1">
        <f t="shared" ref="R30:R31" si="11">$F$28-F30</f>
        <v>3.6427681034482049</v>
      </c>
      <c r="U30" s="1">
        <f t="shared" si="0"/>
        <v>0.24448558385087157</v>
      </c>
      <c r="V30" s="1">
        <f t="shared" ref="V30:V31" si="12">L30^2</f>
        <v>1.4397821875474712</v>
      </c>
    </row>
    <row r="31" spans="1:22" x14ac:dyDescent="0.25">
      <c r="A31" s="10">
        <v>400.00066927586198</v>
      </c>
      <c r="B31" s="1">
        <v>366.46525413793103</v>
      </c>
      <c r="C31" s="1">
        <v>25.7254306206897</v>
      </c>
      <c r="D31">
        <v>100</v>
      </c>
      <c r="E31">
        <v>1E-3</v>
      </c>
      <c r="F31" s="1">
        <v>31.357646827586201</v>
      </c>
      <c r="G31">
        <v>0</v>
      </c>
      <c r="H31">
        <v>0</v>
      </c>
      <c r="I31">
        <v>0</v>
      </c>
      <c r="J31" s="1">
        <v>-6.7809999999999997E-3</v>
      </c>
      <c r="K31" s="1">
        <v>9.1178433928571394</v>
      </c>
      <c r="L31" s="1">
        <v>1.5013605000000001</v>
      </c>
      <c r="M31" s="1">
        <v>5.7406896551724098E-4</v>
      </c>
      <c r="N31">
        <v>1.5</v>
      </c>
      <c r="O31">
        <v>29</v>
      </c>
      <c r="P31">
        <v>359</v>
      </c>
      <c r="Q31" s="48">
        <v>42725.829363425924</v>
      </c>
      <c r="R31" s="1">
        <f t="shared" si="11"/>
        <v>5.5794277241379007</v>
      </c>
      <c r="U31" s="1">
        <f t="shared" si="0"/>
        <v>0.2472167215249699</v>
      </c>
      <c r="V31" s="1">
        <f t="shared" si="12"/>
        <v>2.2540833509602503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59999389629810485"/>
  </sheetPr>
  <dimension ref="A1:S42"/>
  <sheetViews>
    <sheetView zoomScaleNormal="100" workbookViewId="0">
      <selection activeCell="I38" sqref="I38"/>
    </sheetView>
  </sheetViews>
  <sheetFormatPr defaultColWidth="9" defaultRowHeight="15" x14ac:dyDescent="0.25"/>
  <cols>
    <col min="1" max="1" width="13.28515625" style="5" bestFit="1" customWidth="1"/>
    <col min="2" max="8" width="5.5703125" style="3" customWidth="1"/>
    <col min="9" max="9" width="7" style="4" bestFit="1" customWidth="1"/>
    <col min="10" max="11" width="6.42578125" style="4" bestFit="1" customWidth="1"/>
    <col min="12" max="12" width="5.5703125" style="4" customWidth="1"/>
    <col min="13" max="13" width="8.5703125" style="4" bestFit="1" customWidth="1"/>
    <col min="14" max="14" width="10.140625" style="4" bestFit="1" customWidth="1"/>
    <col min="15" max="15" width="12.140625" style="4" bestFit="1" customWidth="1"/>
    <col min="16" max="17" width="5.5703125" style="4" customWidth="1"/>
    <col min="18" max="16384" width="9" style="4"/>
  </cols>
  <sheetData>
    <row r="1" spans="1:19" x14ac:dyDescent="0.25">
      <c r="A1" s="15" t="str">
        <f ca="1">MID(CELL("filename",A1),FIND("]",CELL("filename",A1))+1,255)</f>
        <v>ipb1-29b-he-100316</v>
      </c>
      <c r="B1" s="37" t="s">
        <v>21</v>
      </c>
      <c r="C1" s="2" t="s">
        <v>18</v>
      </c>
      <c r="O1" s="37"/>
    </row>
    <row r="2" spans="1:19" x14ac:dyDescent="0.25">
      <c r="A2" s="15"/>
      <c r="B2" s="37" t="s">
        <v>19</v>
      </c>
      <c r="C2" s="2" t="s">
        <v>22</v>
      </c>
      <c r="O2" s="37"/>
      <c r="P2" s="2"/>
    </row>
    <row r="3" spans="1:19" ht="44.25" customHeight="1" x14ac:dyDescent="0.25">
      <c r="A3" s="17" t="s">
        <v>0</v>
      </c>
      <c r="B3" s="18" t="s">
        <v>2</v>
      </c>
      <c r="C3" s="19" t="s">
        <v>14</v>
      </c>
      <c r="D3" s="18" t="s">
        <v>15</v>
      </c>
      <c r="E3" s="18" t="s">
        <v>5</v>
      </c>
      <c r="F3" s="18" t="s">
        <v>7</v>
      </c>
      <c r="G3" s="18" t="s">
        <v>16</v>
      </c>
      <c r="H3" s="18"/>
      <c r="I3" s="20" t="s">
        <v>6</v>
      </c>
      <c r="J3" s="6" t="s">
        <v>5</v>
      </c>
      <c r="K3" s="6" t="s">
        <v>7</v>
      </c>
      <c r="M3" s="6" t="s">
        <v>8</v>
      </c>
      <c r="N3" s="6" t="s">
        <v>12</v>
      </c>
      <c r="O3" s="6" t="s">
        <v>9</v>
      </c>
      <c r="P3" s="6" t="s">
        <v>7</v>
      </c>
    </row>
    <row r="4" spans="1:19" x14ac:dyDescent="0.25">
      <c r="A4" s="10">
        <v>150.00442596551699</v>
      </c>
      <c r="B4" s="1">
        <v>9.8210180000000005</v>
      </c>
      <c r="C4" s="1">
        <v>1.6506896551724099E-4</v>
      </c>
      <c r="I4" s="3">
        <f>A5/100</f>
        <v>1.49999526517241</v>
      </c>
      <c r="J4" s="3">
        <f>E5</f>
        <v>0.48992593852420191</v>
      </c>
      <c r="K4" s="3">
        <f>F5</f>
        <v>0.22273809238701414</v>
      </c>
      <c r="M4" s="7">
        <v>1.5</v>
      </c>
      <c r="N4" s="3">
        <f>J4</f>
        <v>0.48992593852420191</v>
      </c>
      <c r="O4" s="21">
        <f>N4</f>
        <v>0.48992593852420191</v>
      </c>
      <c r="P4" s="3">
        <f>K4</f>
        <v>0.22273809238701414</v>
      </c>
      <c r="Q4" s="7">
        <f>'ipb1-29b-h2'!O4</f>
        <v>0.4478814859572835</v>
      </c>
      <c r="R4" s="3"/>
      <c r="S4" s="3"/>
    </row>
    <row r="5" spans="1:19" x14ac:dyDescent="0.25">
      <c r="A5" s="10">
        <v>149.99952651724101</v>
      </c>
      <c r="B5" s="1">
        <v>8.4429770000000008</v>
      </c>
      <c r="C5" s="1">
        <v>2.2259117586206898</v>
      </c>
      <c r="D5" s="3">
        <f>$B$4-B5</f>
        <v>1.3780409999999996</v>
      </c>
      <c r="E5" s="3">
        <f>INDEX(LINEST(D5:D7,C5:C7),1)</f>
        <v>0.48992593852420191</v>
      </c>
      <c r="F5" s="3">
        <f>INDEX(LINEST(D5:D7,C5:C7),2)</f>
        <v>0.22273809238701414</v>
      </c>
      <c r="G5" s="8">
        <f>D5/C5</f>
        <v>0.61909057924826161</v>
      </c>
      <c r="H5" s="8"/>
      <c r="I5" s="3">
        <f>A10/100</f>
        <v>2.0000178472413799</v>
      </c>
      <c r="J5" s="3">
        <f>E10</f>
        <v>0.52865169696076963</v>
      </c>
      <c r="K5" s="3">
        <f>F10</f>
        <v>2.7766752248928661E-2</v>
      </c>
      <c r="M5" s="7">
        <v>2</v>
      </c>
      <c r="N5" s="3">
        <f>J5</f>
        <v>0.52865169696076963</v>
      </c>
      <c r="O5" s="21">
        <f t="shared" ref="O5:O6" si="0">N5</f>
        <v>0.52865169696076963</v>
      </c>
      <c r="P5" s="3">
        <f>K5</f>
        <v>2.7766752248928661E-2</v>
      </c>
      <c r="Q5" s="7">
        <f>'ipb1-29b-h2'!O5</f>
        <v>0.46795946724441367</v>
      </c>
      <c r="R5" s="3"/>
      <c r="S5" s="3"/>
    </row>
    <row r="6" spans="1:19" x14ac:dyDescent="0.25">
      <c r="A6" s="10">
        <v>150.00305758620701</v>
      </c>
      <c r="B6" s="1">
        <v>7.5310499999999996</v>
      </c>
      <c r="C6" s="1">
        <v>4.45229096551724</v>
      </c>
      <c r="D6" s="3">
        <f t="shared" ref="D6:D7" si="1">$B$4-B6</f>
        <v>2.2899680000000009</v>
      </c>
      <c r="G6" s="8">
        <f t="shared" ref="G6:G7" si="2">D6/C6</f>
        <v>0.51433475883217938</v>
      </c>
      <c r="I6" s="3">
        <f>A15/100</f>
        <v>2.5000045455172399</v>
      </c>
      <c r="J6" s="3">
        <f>E15</f>
        <v>0.55191786485706484</v>
      </c>
      <c r="K6" s="3">
        <f>F15</f>
        <v>-6.4908187322618716E-3</v>
      </c>
      <c r="M6" s="7">
        <v>2.5</v>
      </c>
      <c r="N6" s="3">
        <f>J6</f>
        <v>0.55191786485706484</v>
      </c>
      <c r="O6" s="21">
        <f t="shared" si="0"/>
        <v>0.55191786485706484</v>
      </c>
      <c r="P6" s="3">
        <f>K6</f>
        <v>-6.4908187322618716E-3</v>
      </c>
      <c r="Q6" s="7">
        <f>'ipb1-29b-h2'!O6</f>
        <v>0.49616245375907758</v>
      </c>
      <c r="R6" s="3"/>
      <c r="S6" s="3"/>
    </row>
    <row r="7" spans="1:19" x14ac:dyDescent="0.25">
      <c r="A7" s="10">
        <v>150.00159055172401</v>
      </c>
      <c r="B7" s="1">
        <v>5.9344039999999998</v>
      </c>
      <c r="C7" s="1">
        <v>7.3778171379310296</v>
      </c>
      <c r="D7" s="3">
        <f t="shared" si="1"/>
        <v>3.8866140000000007</v>
      </c>
      <c r="G7" s="8">
        <f t="shared" si="2"/>
        <v>0.52679727991874958</v>
      </c>
      <c r="I7" s="3">
        <f>A20/100</f>
        <v>3.0000187313793099</v>
      </c>
      <c r="J7" s="3">
        <f>E20</f>
        <v>0.57415512558633053</v>
      </c>
      <c r="K7" s="3">
        <f>F20</f>
        <v>-6.2588323129004086E-2</v>
      </c>
      <c r="M7" s="7">
        <v>2.75</v>
      </c>
      <c r="N7" s="22"/>
      <c r="O7" s="23">
        <f>M7^2*$I$15+$J$15*M7+$K$15</f>
        <v>0.56484073480777552</v>
      </c>
      <c r="P7" s="3">
        <f>P6</f>
        <v>-6.4908187322618716E-3</v>
      </c>
      <c r="Q7" s="7">
        <f>'ipb1-29b-h2'!O7</f>
        <v>0.51404700802891057</v>
      </c>
      <c r="R7" s="3"/>
      <c r="S7" s="3"/>
    </row>
    <row r="8" spans="1:19" x14ac:dyDescent="0.25">
      <c r="A8" s="10">
        <v>149.994579965517</v>
      </c>
      <c r="B8" s="1">
        <v>9.2357659999999999</v>
      </c>
      <c r="C8" s="1">
        <v>1.2982758620689699E-4</v>
      </c>
      <c r="I8" s="3">
        <f>A25/100</f>
        <v>4.0000066934482801</v>
      </c>
      <c r="J8" s="3">
        <f>E25</f>
        <v>0.59423695498947127</v>
      </c>
      <c r="K8" s="3">
        <f>F25</f>
        <v>8.1433296417637191E-2</v>
      </c>
      <c r="M8" s="7">
        <v>3</v>
      </c>
      <c r="N8" s="7">
        <f>J7</f>
        <v>0.57415512558633053</v>
      </c>
      <c r="O8" s="21">
        <f>N8</f>
        <v>0.57415512558633053</v>
      </c>
      <c r="P8" s="3">
        <f>K7</f>
        <v>-6.2588323129004086E-2</v>
      </c>
      <c r="Q8" s="7">
        <f>'ipb1-29b-h2'!O8</f>
        <v>0.5284040682623824</v>
      </c>
      <c r="R8" s="3"/>
      <c r="S8" s="3"/>
    </row>
    <row r="9" spans="1:19" x14ac:dyDescent="0.25">
      <c r="A9" s="10">
        <v>200.000883448276</v>
      </c>
      <c r="B9" s="1">
        <v>14.376075</v>
      </c>
      <c r="C9" s="1">
        <v>1.11896551724138E-4</v>
      </c>
      <c r="I9" s="3">
        <f>A30/100</f>
        <v>0</v>
      </c>
      <c r="J9" s="3">
        <f>E30</f>
        <v>0</v>
      </c>
      <c r="K9" s="3">
        <f>F30</f>
        <v>0</v>
      </c>
      <c r="M9" s="7">
        <v>3.25</v>
      </c>
      <c r="N9" s="22"/>
      <c r="O9" s="23">
        <f t="shared" ref="O9:O14" si="3">M9^2*$I$15+$J$15*M9+$K$15</f>
        <v>0.58187140223237799</v>
      </c>
      <c r="P9" s="3">
        <f>P8</f>
        <v>-6.2588323129004086E-2</v>
      </c>
      <c r="Q9" s="7"/>
      <c r="R9" s="3"/>
      <c r="S9" s="3"/>
    </row>
    <row r="10" spans="1:19" x14ac:dyDescent="0.25">
      <c r="A10" s="10">
        <v>200.00178472413799</v>
      </c>
      <c r="B10" s="1">
        <v>13.285486000000001</v>
      </c>
      <c r="C10" s="1">
        <v>2.0060318620689701</v>
      </c>
      <c r="D10" s="3">
        <f>$B$9-B10</f>
        <v>1.0905889999999996</v>
      </c>
      <c r="E10" s="3">
        <f>INDEX(LINEST(D10:D12,C10:C12),1)</f>
        <v>0.52865169696076963</v>
      </c>
      <c r="F10" s="3">
        <f>INDEX(LINEST(D10:D12,C10:C12),2)</f>
        <v>2.7766752248928661E-2</v>
      </c>
      <c r="G10" s="8">
        <f>D10/C10</f>
        <v>0.54365487439227111</v>
      </c>
      <c r="H10" s="8"/>
      <c r="I10" s="3">
        <f>A35/100</f>
        <v>0</v>
      </c>
      <c r="J10" s="3">
        <f>E35</f>
        <v>0</v>
      </c>
      <c r="K10" s="3">
        <f>F35</f>
        <v>0</v>
      </c>
      <c r="M10" s="7">
        <v>3.5</v>
      </c>
      <c r="N10" s="30"/>
      <c r="O10" s="23">
        <f t="shared" si="3"/>
        <v>0.58771038937867526</v>
      </c>
      <c r="P10" s="3">
        <f>L9</f>
        <v>0</v>
      </c>
      <c r="Q10" s="7"/>
      <c r="R10" s="3"/>
      <c r="S10" s="3"/>
    </row>
    <row r="11" spans="1:19" x14ac:dyDescent="0.25">
      <c r="A11" s="10">
        <v>200.00114389655201</v>
      </c>
      <c r="B11" s="1">
        <v>12.222232</v>
      </c>
      <c r="C11" s="1">
        <v>4.0294340689655197</v>
      </c>
      <c r="D11" s="3">
        <f>$B$9-B11</f>
        <v>2.1538430000000002</v>
      </c>
      <c r="G11" s="8">
        <f t="shared" ref="G11:G12" si="4">D11/C11</f>
        <v>0.53452742075835935</v>
      </c>
      <c r="I11" s="3">
        <f>A35/100</f>
        <v>0</v>
      </c>
      <c r="J11" s="3">
        <f>E35</f>
        <v>0</v>
      </c>
      <c r="K11" s="3">
        <f>F35</f>
        <v>0</v>
      </c>
      <c r="M11" s="7">
        <v>3.75</v>
      </c>
      <c r="N11" s="22"/>
      <c r="O11" s="23">
        <f t="shared" si="3"/>
        <v>0.59176514548096992</v>
      </c>
      <c r="P11" s="3">
        <f>L10</f>
        <v>0</v>
      </c>
      <c r="Q11" s="7"/>
      <c r="R11" s="3"/>
      <c r="S11" s="3"/>
    </row>
    <row r="12" spans="1:19" x14ac:dyDescent="0.25">
      <c r="A12" s="10">
        <v>200.002813</v>
      </c>
      <c r="B12" s="1">
        <v>10.800867999999999</v>
      </c>
      <c r="C12" s="1">
        <v>6.7070236551724101</v>
      </c>
      <c r="D12" s="3">
        <f>$B$9-B12</f>
        <v>3.5752070000000007</v>
      </c>
      <c r="G12" s="8">
        <f t="shared" si="4"/>
        <v>0.5330541807829805</v>
      </c>
      <c r="I12" s="3">
        <f>A40/100</f>
        <v>0</v>
      </c>
      <c r="J12" s="3">
        <f>E40</f>
        <v>0</v>
      </c>
      <c r="K12" s="3">
        <f>F40</f>
        <v>0</v>
      </c>
      <c r="M12" s="7">
        <v>4</v>
      </c>
      <c r="N12" s="7">
        <f>E25</f>
        <v>0.59423695498947127</v>
      </c>
      <c r="O12" s="21">
        <f>N12</f>
        <v>0.59423695498947127</v>
      </c>
      <c r="P12" s="3">
        <f>K8</f>
        <v>8.1433296417637191E-2</v>
      </c>
      <c r="Q12" s="7"/>
      <c r="R12" s="3"/>
      <c r="S12" s="3"/>
    </row>
    <row r="13" spans="1:19" x14ac:dyDescent="0.25">
      <c r="A13" s="10">
        <v>199.99430586206901</v>
      </c>
      <c r="B13" s="1">
        <v>13.951836999999999</v>
      </c>
      <c r="C13" s="1">
        <v>6.7352413793103499E-3</v>
      </c>
      <c r="M13" s="7">
        <v>4.5</v>
      </c>
      <c r="N13" s="30"/>
      <c r="O13" s="23">
        <f t="shared" si="3"/>
        <v>0.59322402752383829</v>
      </c>
      <c r="P13" s="3">
        <f>L9</f>
        <v>0</v>
      </c>
      <c r="Q13" s="7"/>
      <c r="R13" s="3"/>
      <c r="S13" s="3"/>
    </row>
    <row r="14" spans="1:19" x14ac:dyDescent="0.25">
      <c r="A14" s="10">
        <v>250.000250931034</v>
      </c>
      <c r="B14" s="1">
        <v>19.615217999999999</v>
      </c>
      <c r="C14" s="1">
        <v>9.2655172413793095E-5</v>
      </c>
      <c r="M14" s="7">
        <v>5</v>
      </c>
      <c r="N14" s="30"/>
      <c r="O14" s="23">
        <f t="shared" si="3"/>
        <v>0.58527546033240418</v>
      </c>
      <c r="P14" s="3">
        <f>L10</f>
        <v>0</v>
      </c>
      <c r="Q14" s="7"/>
      <c r="R14" s="3"/>
      <c r="S14" s="3"/>
    </row>
    <row r="15" spans="1:19" x14ac:dyDescent="0.25">
      <c r="A15" s="10">
        <v>250.000454551724</v>
      </c>
      <c r="B15" s="1">
        <v>18.624599</v>
      </c>
      <c r="C15" s="1">
        <v>1.8097501034482799</v>
      </c>
      <c r="D15" s="3">
        <f>$B$14-B15</f>
        <v>0.99061899999999881</v>
      </c>
      <c r="E15" s="3">
        <f>INDEX(LINEST(D15:D17,C15:C17),1)</f>
        <v>0.55191786485706484</v>
      </c>
      <c r="F15" s="3">
        <f>INDEX(LINEST(D15:D17,C15:C17),2)</f>
        <v>-6.4908187322618716E-3</v>
      </c>
      <c r="G15" s="8">
        <f>D15/C15</f>
        <v>0.5473788884512194</v>
      </c>
      <c r="H15" s="8"/>
      <c r="I15" s="29">
        <f>INDEX(LINEST(J4:J8,I4:I8^{1,2}),1)</f>
        <v>-1.4273848352020916E-2</v>
      </c>
      <c r="J15" s="29">
        <f>INDEX(LINEST(J4:J8,I4:I8^{1,2}),2)</f>
        <v>0.11970442496133035</v>
      </c>
      <c r="K15" s="29">
        <f>INDEX(LINEST(J4:J8,I4:I8^{1,2}),3)</f>
        <v>0.34359954432627526</v>
      </c>
      <c r="M15" s="7">
        <v>5.5</v>
      </c>
      <c r="N15" s="22"/>
      <c r="O15" s="23">
        <f>M15^2*$I$15+$J$15*M15+$K$15</f>
        <v>0.57018996896495955</v>
      </c>
      <c r="P15" s="3">
        <f>L11</f>
        <v>0</v>
      </c>
      <c r="Q15" s="7"/>
      <c r="R15" s="3"/>
      <c r="S15" s="3"/>
    </row>
    <row r="16" spans="1:19" x14ac:dyDescent="0.25">
      <c r="A16" s="10">
        <v>250.001344344828</v>
      </c>
      <c r="B16" s="1">
        <v>17.607405</v>
      </c>
      <c r="C16" s="1">
        <v>3.6441781379310298</v>
      </c>
      <c r="D16" s="3">
        <f>$B$14-B16</f>
        <v>2.0078129999999987</v>
      </c>
      <c r="G16" s="8">
        <f t="shared" ref="G16:G17" si="5">D16/C16</f>
        <v>0.55096455881268414</v>
      </c>
      <c r="M16" s="7">
        <v>6</v>
      </c>
      <c r="N16" s="22"/>
      <c r="O16" s="23">
        <f t="shared" ref="O16" si="6">M16^2*$I$15+$J$15*M16+$K$15</f>
        <v>0.54796755342150438</v>
      </c>
      <c r="P16" s="3">
        <f>L12</f>
        <v>0</v>
      </c>
      <c r="Q16" s="7"/>
      <c r="R16" s="3"/>
      <c r="S16" s="3"/>
    </row>
    <row r="17" spans="1:8" x14ac:dyDescent="0.25">
      <c r="A17" s="10">
        <v>250.001978896552</v>
      </c>
      <c r="B17" s="1">
        <v>16.262311</v>
      </c>
      <c r="C17" s="1">
        <v>6.0891144137930997</v>
      </c>
      <c r="D17" s="3">
        <f>$B$14-B17</f>
        <v>3.3529069999999983</v>
      </c>
      <c r="G17" s="8">
        <f t="shared" si="5"/>
        <v>0.55063951375342413</v>
      </c>
    </row>
    <row r="18" spans="1:8" x14ac:dyDescent="0.25">
      <c r="A18" s="10">
        <v>249.99682365517199</v>
      </c>
      <c r="B18" s="1">
        <v>19.389506000000001</v>
      </c>
      <c r="C18" s="1">
        <v>9.6137931034482804E-5</v>
      </c>
    </row>
    <row r="19" spans="1:8" x14ac:dyDescent="0.25">
      <c r="A19" s="10">
        <v>300.00083141379298</v>
      </c>
      <c r="B19" s="1">
        <v>25.512336000000001</v>
      </c>
      <c r="C19" s="1">
        <v>7.6275862068965499E-5</v>
      </c>
    </row>
    <row r="20" spans="1:8" x14ac:dyDescent="0.25">
      <c r="A20" s="10">
        <v>300.001873137931</v>
      </c>
      <c r="B20" s="1">
        <v>24.641185</v>
      </c>
      <c r="C20" s="1">
        <v>1.62979562068966</v>
      </c>
      <c r="D20" s="3">
        <f>$B$19-B20</f>
        <v>0.87115100000000112</v>
      </c>
      <c r="E20" s="3">
        <f>INDEX(LINEST(D20:D22,C20:C22),1)</f>
        <v>0.57415512558633053</v>
      </c>
      <c r="F20" s="3">
        <f>INDEX(LINEST(D20:D22,C20:C22),2)</f>
        <v>-6.2588323129004086E-2</v>
      </c>
      <c r="G20" s="8">
        <f>D20/C20</f>
        <v>0.53451548705927132</v>
      </c>
      <c r="H20" s="8"/>
    </row>
    <row r="21" spans="1:8" x14ac:dyDescent="0.25">
      <c r="A21" s="10">
        <v>300.00116913793102</v>
      </c>
      <c r="B21" s="1">
        <v>23.683050999999999</v>
      </c>
      <c r="C21" s="1">
        <v>3.28892186206896</v>
      </c>
      <c r="D21" s="3">
        <f>$B$19-B21</f>
        <v>1.8292850000000023</v>
      </c>
      <c r="G21" s="8">
        <f t="shared" ref="G21:G22" si="7">D21/C21</f>
        <v>0.55619594405604245</v>
      </c>
    </row>
    <row r="22" spans="1:8" x14ac:dyDescent="0.25">
      <c r="A22" s="10">
        <v>300.00170689655198</v>
      </c>
      <c r="B22" s="1">
        <v>22.412597000000002</v>
      </c>
      <c r="C22" s="1">
        <v>5.51041517241379</v>
      </c>
      <c r="D22" s="3">
        <f>$B$19-B22</f>
        <v>3.0997389999999996</v>
      </c>
      <c r="G22" s="8">
        <f t="shared" si="7"/>
        <v>0.56252367616833954</v>
      </c>
    </row>
    <row r="23" spans="1:8" x14ac:dyDescent="0.25">
      <c r="A23" s="10">
        <v>299.99604844827599</v>
      </c>
      <c r="B23" s="1">
        <v>25.330371</v>
      </c>
      <c r="C23" s="1">
        <v>7.2206896551724103E-5</v>
      </c>
    </row>
    <row r="24" spans="1:8" x14ac:dyDescent="0.25">
      <c r="A24" s="10">
        <v>400.00053779310298</v>
      </c>
      <c r="B24" s="1">
        <v>39.475676999999997</v>
      </c>
      <c r="C24" s="1">
        <v>5.5482758620689699E-5</v>
      </c>
    </row>
    <row r="25" spans="1:8" x14ac:dyDescent="0.25">
      <c r="A25" s="10">
        <v>400.000669344828</v>
      </c>
      <c r="B25" s="1">
        <v>38.610790999999999</v>
      </c>
      <c r="C25" s="1">
        <v>1.3539984137931</v>
      </c>
      <c r="D25" s="3">
        <f>$B$24-B25</f>
        <v>0.86488599999999849</v>
      </c>
      <c r="E25" s="3">
        <f>INDEX(LINEST(D25:D27,C25:C27),1)</f>
        <v>0.59423695498947127</v>
      </c>
      <c r="F25" s="3">
        <f>INDEX(LINEST(D26:D27,C26:C27),2)</f>
        <v>8.1433296417637191E-2</v>
      </c>
      <c r="G25" s="8">
        <f>D25/C25</f>
        <v>0.63876441153066132</v>
      </c>
      <c r="H25" s="8"/>
    </row>
    <row r="26" spans="1:8" x14ac:dyDescent="0.25">
      <c r="A26" s="10">
        <v>400.00042620689698</v>
      </c>
      <c r="B26" s="1">
        <v>37.776367999999998</v>
      </c>
      <c r="C26" s="1">
        <v>2.7429037586206899</v>
      </c>
      <c r="D26" s="3">
        <f>$B$24-B26</f>
        <v>1.6993089999999995</v>
      </c>
      <c r="G26" s="8">
        <f t="shared" ref="G26:G27" si="8">D26/C26</f>
        <v>0.61952921047967147</v>
      </c>
    </row>
    <row r="27" spans="1:8" x14ac:dyDescent="0.25">
      <c r="A27" s="10">
        <v>400.00218579310302</v>
      </c>
      <c r="B27" s="1">
        <v>36.672291000000001</v>
      </c>
      <c r="C27" s="1">
        <v>4.6147267586206899</v>
      </c>
      <c r="D27" s="3">
        <f>$B$24-B27</f>
        <v>2.8033859999999962</v>
      </c>
      <c r="G27" s="8">
        <f t="shared" si="8"/>
        <v>0.60748688852769883</v>
      </c>
    </row>
    <row r="28" spans="1:8" x14ac:dyDescent="0.25">
      <c r="A28" s="10">
        <v>399.99742282758598</v>
      </c>
      <c r="B28" s="1">
        <v>39.344366000000001</v>
      </c>
      <c r="C28" s="1">
        <v>6.0448275862069002E-5</v>
      </c>
    </row>
    <row r="29" spans="1:8" x14ac:dyDescent="0.25">
      <c r="A29" s="10"/>
      <c r="B29"/>
      <c r="C29" s="1"/>
    </row>
    <row r="30" spans="1:8" x14ac:dyDescent="0.25">
      <c r="A30" s="10"/>
      <c r="B30"/>
      <c r="C30" s="1"/>
      <c r="G30" s="8"/>
    </row>
    <row r="31" spans="1:8" x14ac:dyDescent="0.25">
      <c r="A31" s="10"/>
      <c r="B31"/>
      <c r="C31" s="1"/>
      <c r="G31" s="8"/>
    </row>
    <row r="32" spans="1:8" x14ac:dyDescent="0.25">
      <c r="A32" s="10"/>
      <c r="B32"/>
      <c r="C32" s="1"/>
      <c r="G32" s="8"/>
    </row>
    <row r="33" spans="1:7" x14ac:dyDescent="0.25">
      <c r="A33" s="10"/>
      <c r="B33"/>
      <c r="C33" s="1"/>
    </row>
    <row r="34" spans="1:7" x14ac:dyDescent="0.25">
      <c r="A34" s="10"/>
      <c r="B34"/>
      <c r="C34" s="1"/>
    </row>
    <row r="35" spans="1:7" x14ac:dyDescent="0.25">
      <c r="A35" s="10"/>
      <c r="B35"/>
      <c r="C35" s="1"/>
      <c r="G35" s="8"/>
    </row>
    <row r="36" spans="1:7" x14ac:dyDescent="0.25">
      <c r="A36" s="10"/>
      <c r="B36"/>
      <c r="C36" s="1"/>
      <c r="G36" s="8"/>
    </row>
    <row r="37" spans="1:7" x14ac:dyDescent="0.25">
      <c r="A37" s="10"/>
      <c r="B37"/>
      <c r="C37" s="1"/>
      <c r="G37" s="8"/>
    </row>
    <row r="38" spans="1:7" x14ac:dyDescent="0.25">
      <c r="A38" s="10"/>
      <c r="B38"/>
      <c r="C38" s="1"/>
    </row>
    <row r="39" spans="1:7" x14ac:dyDescent="0.25">
      <c r="A39" s="10"/>
      <c r="B39"/>
      <c r="C39" s="1"/>
    </row>
    <row r="40" spans="1:7" x14ac:dyDescent="0.25">
      <c r="A40" s="10"/>
      <c r="B40"/>
      <c r="C40" s="1"/>
      <c r="G40" s="8"/>
    </row>
    <row r="41" spans="1:7" x14ac:dyDescent="0.25">
      <c r="A41" s="10"/>
      <c r="B41"/>
      <c r="C41" s="1"/>
      <c r="G41" s="8"/>
    </row>
    <row r="42" spans="1:7" x14ac:dyDescent="0.25">
      <c r="A42" s="10"/>
      <c r="B42"/>
      <c r="C42" s="1"/>
      <c r="G42" s="8"/>
    </row>
  </sheetData>
  <pageMargins left="0.7" right="0.7" top="0.3" bottom="0.3" header="0.3" footer="0.3"/>
  <pageSetup paperSize="0" scale="0" orientation="portrait" usePrinterDefaults="0" useFirstPageNumber="1" horizontalDpi="0" verticalDpi="0" copies="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59999389629810485"/>
  </sheetPr>
  <dimension ref="A1:S42"/>
  <sheetViews>
    <sheetView topLeftCell="A7" zoomScaleNormal="100" workbookViewId="0">
      <selection activeCell="M44" sqref="M44"/>
    </sheetView>
  </sheetViews>
  <sheetFormatPr defaultColWidth="9" defaultRowHeight="15" x14ac:dyDescent="0.25"/>
  <cols>
    <col min="1" max="1" width="13.28515625" style="5" bestFit="1" customWidth="1"/>
    <col min="2" max="8" width="5.5703125" style="3" customWidth="1"/>
    <col min="9" max="9" width="7" style="4" bestFit="1" customWidth="1"/>
    <col min="10" max="11" width="6.42578125" style="4" bestFit="1" customWidth="1"/>
    <col min="12" max="12" width="5.5703125" style="4" customWidth="1"/>
    <col min="13" max="13" width="8.5703125" style="4" bestFit="1" customWidth="1"/>
    <col min="14" max="14" width="10.140625" style="4" bestFit="1" customWidth="1"/>
    <col min="15" max="15" width="12.140625" style="4" bestFit="1" customWidth="1"/>
    <col min="16" max="17" width="5.5703125" style="4" customWidth="1"/>
    <col min="18" max="16384" width="9" style="4"/>
  </cols>
  <sheetData>
    <row r="1" spans="1:19" x14ac:dyDescent="0.25">
      <c r="A1" s="15" t="str">
        <f ca="1">MID(CELL("filename",A1),FIND("]",CELL("filename",A1))+1,255)</f>
        <v>ipb1-29b-he-101216</v>
      </c>
      <c r="B1" s="37" t="s">
        <v>21</v>
      </c>
      <c r="C1" s="2" t="s">
        <v>18</v>
      </c>
      <c r="O1" s="37"/>
    </row>
    <row r="2" spans="1:19" x14ac:dyDescent="0.25">
      <c r="A2" s="15"/>
      <c r="B2" s="37" t="s">
        <v>19</v>
      </c>
      <c r="C2" s="2" t="s">
        <v>22</v>
      </c>
      <c r="O2" s="37"/>
      <c r="P2" s="2"/>
    </row>
    <row r="3" spans="1:19" ht="44.25" customHeight="1" x14ac:dyDescent="0.25">
      <c r="A3" s="17" t="s">
        <v>0</v>
      </c>
      <c r="B3" s="18" t="s">
        <v>2</v>
      </c>
      <c r="C3" s="19" t="s">
        <v>14</v>
      </c>
      <c r="D3" s="18" t="s">
        <v>15</v>
      </c>
      <c r="E3" s="18" t="s">
        <v>5</v>
      </c>
      <c r="F3" s="18" t="s">
        <v>7</v>
      </c>
      <c r="G3" s="18" t="s">
        <v>16</v>
      </c>
      <c r="H3" s="18"/>
      <c r="I3" s="20" t="s">
        <v>6</v>
      </c>
      <c r="J3" s="6" t="s">
        <v>5</v>
      </c>
      <c r="K3" s="6" t="s">
        <v>7</v>
      </c>
      <c r="M3" s="6" t="s">
        <v>8</v>
      </c>
      <c r="N3" s="6" t="s">
        <v>12</v>
      </c>
      <c r="O3" s="6" t="s">
        <v>9</v>
      </c>
      <c r="P3" s="6" t="s">
        <v>7</v>
      </c>
    </row>
    <row r="4" spans="1:19" x14ac:dyDescent="0.25">
      <c r="A4" s="10">
        <v>149.99549318181801</v>
      </c>
      <c r="B4">
        <v>9.3715469999999996</v>
      </c>
      <c r="C4" s="1">
        <v>1.4390322580645201E-4</v>
      </c>
      <c r="I4" s="3">
        <f>A5/100</f>
        <v>1.49999768363636</v>
      </c>
      <c r="J4" s="3">
        <f>E5</f>
        <v>0.49163676459044392</v>
      </c>
      <c r="K4" s="3">
        <f>F5</f>
        <v>-1.3749534725519208E-2</v>
      </c>
      <c r="M4" s="7">
        <v>1.5</v>
      </c>
      <c r="N4" s="3">
        <f>J4</f>
        <v>0.49163676459044392</v>
      </c>
      <c r="O4" s="21">
        <f>N4</f>
        <v>0.49163676459044392</v>
      </c>
      <c r="P4" s="3">
        <f>K4</f>
        <v>-1.3749534725519208E-2</v>
      </c>
      <c r="Q4" s="7">
        <f>'ipb1-29b-h2'!O4</f>
        <v>0.4478814859572835</v>
      </c>
      <c r="R4" s="3">
        <f>'ipb1-29b-he-100316'!O4</f>
        <v>0.48992593852420191</v>
      </c>
      <c r="S4" s="3"/>
    </row>
    <row r="5" spans="1:19" x14ac:dyDescent="0.25">
      <c r="A5" s="10">
        <v>149.99976836363601</v>
      </c>
      <c r="B5">
        <v>8.2967230000000001</v>
      </c>
      <c r="C5" s="1">
        <v>2.2694627096774198</v>
      </c>
      <c r="D5" s="3">
        <f>$B$4-B5</f>
        <v>1.0748239999999996</v>
      </c>
      <c r="E5" s="3">
        <f>INDEX(LINEST(D5:D7,C5:C7),1)</f>
        <v>0.49163676459044392</v>
      </c>
      <c r="F5" s="3">
        <f>INDEX(LINEST(D5:D7,C5:C7),2)</f>
        <v>-1.3749534725519208E-2</v>
      </c>
      <c r="G5" s="8">
        <f>D5/C5</f>
        <v>0.47360284679573977</v>
      </c>
      <c r="H5" s="8"/>
      <c r="I5" s="3">
        <f>A10/100</f>
        <v>2.0000159254545498</v>
      </c>
      <c r="J5" s="3">
        <f>E10</f>
        <v>0.51685078285366837</v>
      </c>
      <c r="K5" s="3">
        <f>F10</f>
        <v>3.9619084191122145E-2</v>
      </c>
      <c r="M5" s="7">
        <v>2</v>
      </c>
      <c r="N5" s="3">
        <f>J5</f>
        <v>0.51685078285366837</v>
      </c>
      <c r="O5" s="21">
        <f t="shared" ref="O5:O6" si="0">N5</f>
        <v>0.51685078285366837</v>
      </c>
      <c r="P5" s="3">
        <f>K5</f>
        <v>3.9619084191122145E-2</v>
      </c>
      <c r="Q5" s="7">
        <f>'ipb1-29b-h2'!O5</f>
        <v>0.46795946724441367</v>
      </c>
      <c r="R5" s="3">
        <f>'ipb1-29b-he-100316'!O5</f>
        <v>0.52865169696076963</v>
      </c>
      <c r="S5" s="3"/>
    </row>
    <row r="6" spans="1:19" x14ac:dyDescent="0.25">
      <c r="A6" s="10">
        <v>150.000136090909</v>
      </c>
      <c r="B6">
        <v>7.105156</v>
      </c>
      <c r="C6" s="1">
        <v>4.5404541935483902</v>
      </c>
      <c r="D6" s="3">
        <f t="shared" ref="D6:D7" si="1">$B$4-B6</f>
        <v>2.2663909999999996</v>
      </c>
      <c r="G6" s="8">
        <f t="shared" ref="G6:G7" si="2">D6/C6</f>
        <v>0.49915512928648276</v>
      </c>
      <c r="I6" s="3">
        <f>A15/100</f>
        <v>2.5000171318181801</v>
      </c>
      <c r="J6" s="3">
        <f>E15</f>
        <v>0.54381480016859618</v>
      </c>
      <c r="K6" s="3">
        <f>F15</f>
        <v>-2.0752079767311304E-2</v>
      </c>
      <c r="M6" s="7">
        <v>2.5</v>
      </c>
      <c r="N6" s="3">
        <f>J6</f>
        <v>0.54381480016859618</v>
      </c>
      <c r="O6" s="21">
        <f t="shared" si="0"/>
        <v>0.54381480016859618</v>
      </c>
      <c r="P6" s="3">
        <f>K6</f>
        <v>-2.0752079767311304E-2</v>
      </c>
      <c r="Q6" s="7">
        <f>'ipb1-29b-h2'!O6</f>
        <v>0.49616245375907758</v>
      </c>
      <c r="R6" s="3">
        <f>'ipb1-29b-he-100316'!O6</f>
        <v>0.55191786485706484</v>
      </c>
      <c r="S6" s="3"/>
    </row>
    <row r="7" spans="1:19" x14ac:dyDescent="0.25">
      <c r="A7" s="10">
        <v>150.00193363636399</v>
      </c>
      <c r="B7">
        <v>5.7084599999999996</v>
      </c>
      <c r="C7" s="1">
        <v>7.5208880967741898</v>
      </c>
      <c r="D7" s="3">
        <f t="shared" si="1"/>
        <v>3.663087</v>
      </c>
      <c r="G7" s="8">
        <f t="shared" si="2"/>
        <v>0.48705511275605168</v>
      </c>
      <c r="I7" s="3">
        <f>A20/100</f>
        <v>3.0000117054545501</v>
      </c>
      <c r="J7" s="3">
        <f>E20</f>
        <v>0.55575524747672289</v>
      </c>
      <c r="K7" s="3">
        <f>F20</f>
        <v>9.8122734486107532E-2</v>
      </c>
      <c r="M7" s="7">
        <v>2.75</v>
      </c>
      <c r="N7" s="22"/>
      <c r="O7" s="23">
        <f>M7^2*$I$15+$J$15*M7+$K$15</f>
        <v>0.55066944396118356</v>
      </c>
      <c r="P7" s="3">
        <f>P6</f>
        <v>-2.0752079767311304E-2</v>
      </c>
      <c r="Q7" s="7">
        <f>'ipb1-29b-h2'!O7</f>
        <v>0.51404700802891057</v>
      </c>
      <c r="R7" s="3">
        <f>'ipb1-29b-he-100316'!O7</f>
        <v>0.56484073480777552</v>
      </c>
      <c r="S7" s="3"/>
    </row>
    <row r="8" spans="1:19" x14ac:dyDescent="0.25">
      <c r="A8" s="10">
        <v>150.00026500000001</v>
      </c>
      <c r="B8">
        <v>9.3774599999999992</v>
      </c>
      <c r="C8" s="1">
        <v>1.5787096774193501E-4</v>
      </c>
      <c r="I8" s="3">
        <f>A25/100</f>
        <v>3.4999930645454498</v>
      </c>
      <c r="J8" s="3">
        <f>E25</f>
        <v>0.57418539473575259</v>
      </c>
      <c r="K8" s="3">
        <f>F25</f>
        <v>0.15376608084083587</v>
      </c>
      <c r="M8" s="7">
        <v>3</v>
      </c>
      <c r="N8" s="7">
        <f>J7</f>
        <v>0.55575524747672289</v>
      </c>
      <c r="O8" s="43">
        <f>N8</f>
        <v>0.55575524747672289</v>
      </c>
      <c r="P8" s="43">
        <f>K7</f>
        <v>9.8122734486107532E-2</v>
      </c>
      <c r="Q8" s="43">
        <f>'ipb1-29b-h2'!O8</f>
        <v>0.5284040682623824</v>
      </c>
      <c r="R8" s="43">
        <f>'ipb1-29b-he-100316'!O8</f>
        <v>0.57415512558633053</v>
      </c>
      <c r="S8" s="3"/>
    </row>
    <row r="9" spans="1:19" x14ac:dyDescent="0.25">
      <c r="A9" s="10">
        <v>199.99915381818201</v>
      </c>
      <c r="B9">
        <v>13.970107</v>
      </c>
      <c r="C9" s="1">
        <v>1.4316129032258099E-4</v>
      </c>
      <c r="I9" s="3">
        <f>A30/100</f>
        <v>4.0000153418181803</v>
      </c>
      <c r="J9" s="3">
        <f>E30</f>
        <v>0.59043911356022083</v>
      </c>
      <c r="K9" s="3">
        <f>F30</f>
        <v>9.1455704637767976E-2</v>
      </c>
      <c r="M9" s="7">
        <v>3.25</v>
      </c>
      <c r="N9" s="22"/>
      <c r="O9" s="23">
        <f t="shared" ref="O9:O11" si="3">M9^2*$I$15+$J$15*M9+$K$15</f>
        <v>0.56703828665435096</v>
      </c>
      <c r="P9" s="3">
        <f>P8</f>
        <v>9.8122734486107532E-2</v>
      </c>
      <c r="Q9" s="7"/>
      <c r="R9" s="3">
        <f>'ipb1-29b-he-100316'!O9</f>
        <v>0.58187140223237799</v>
      </c>
      <c r="S9" s="3"/>
    </row>
    <row r="10" spans="1:19" x14ac:dyDescent="0.25">
      <c r="A10" s="10">
        <v>200.001592545455</v>
      </c>
      <c r="B10">
        <v>12.868327000000001</v>
      </c>
      <c r="C10" s="1">
        <v>2.0536415483871</v>
      </c>
      <c r="D10" s="3">
        <f>$B$9-B10</f>
        <v>1.1017799999999998</v>
      </c>
      <c r="E10" s="3">
        <f>INDEX(LINEST(D10:D12,C10:C12),1)</f>
        <v>0.51685078285366837</v>
      </c>
      <c r="F10" s="3">
        <f>INDEX(LINEST(D10:D12,C10:C12),2)</f>
        <v>3.9619084191122145E-2</v>
      </c>
      <c r="G10" s="8">
        <f>D10/C10</f>
        <v>0.53650063754569133</v>
      </c>
      <c r="H10" s="8"/>
      <c r="I10" s="3">
        <f>A35/100</f>
        <v>4.5000108481818195</v>
      </c>
      <c r="J10" s="3">
        <f>E35</f>
        <v>0.58536410306123443</v>
      </c>
      <c r="K10" s="3">
        <f>F35</f>
        <v>8.849143267826598E-2</v>
      </c>
      <c r="M10" s="7">
        <v>3.5</v>
      </c>
      <c r="N10" s="30">
        <f>E25</f>
        <v>0.57418539473575259</v>
      </c>
      <c r="O10" s="31">
        <f>N10</f>
        <v>0.57418539473575259</v>
      </c>
      <c r="P10" s="3">
        <f>L9</f>
        <v>0</v>
      </c>
      <c r="Q10" s="7"/>
      <c r="R10" s="3">
        <f>'ipb1-29b-he-100316'!O10</f>
        <v>0.58771038937867526</v>
      </c>
      <c r="S10" s="3"/>
    </row>
    <row r="11" spans="1:19" x14ac:dyDescent="0.25">
      <c r="A11" s="10">
        <v>199.99970727272699</v>
      </c>
      <c r="B11">
        <v>11.802486999999999</v>
      </c>
      <c r="C11" s="1">
        <v>4.1197422580645204</v>
      </c>
      <c r="D11" s="3">
        <f>$B$9-B11</f>
        <v>2.1676200000000012</v>
      </c>
      <c r="G11" s="8">
        <f t="shared" ref="G11:G12" si="4">D11/C11</f>
        <v>0.5261542747624125</v>
      </c>
      <c r="I11" s="3">
        <f>A35/100</f>
        <v>4.5000108481818195</v>
      </c>
      <c r="J11" s="3">
        <f>E35</f>
        <v>0.58536410306123443</v>
      </c>
      <c r="K11" s="3">
        <f>F35</f>
        <v>8.849143267826598E-2</v>
      </c>
      <c r="M11" s="7">
        <v>3.75</v>
      </c>
      <c r="N11" s="22"/>
      <c r="O11" s="23">
        <f t="shared" si="3"/>
        <v>0.5792096730333085</v>
      </c>
      <c r="P11" s="3">
        <f>L10</f>
        <v>0</v>
      </c>
      <c r="Q11" s="7"/>
      <c r="R11" s="3">
        <f>'ipb1-29b-he-100316'!O11</f>
        <v>0.59176514548096992</v>
      </c>
      <c r="S11" s="3"/>
    </row>
    <row r="12" spans="1:19" x14ac:dyDescent="0.25">
      <c r="A12" s="10">
        <v>200.002127909091</v>
      </c>
      <c r="B12">
        <v>10.390677999999999</v>
      </c>
      <c r="C12" s="1">
        <v>6.8477278387096803</v>
      </c>
      <c r="D12" s="3">
        <f>$B$9-B12</f>
        <v>3.5794290000000011</v>
      </c>
      <c r="G12" s="8">
        <f t="shared" si="4"/>
        <v>0.52271776628822242</v>
      </c>
      <c r="I12" s="3">
        <f>A40/100</f>
        <v>4.9999965036363605</v>
      </c>
      <c r="J12" s="3">
        <f>E40</f>
        <v>0.59434790825157446</v>
      </c>
      <c r="K12" s="3">
        <f>F40</f>
        <v>-3.659736367797306E-2</v>
      </c>
      <c r="M12" s="7">
        <v>4</v>
      </c>
      <c r="N12" s="7">
        <f>E30</f>
        <v>0.59043911356022083</v>
      </c>
      <c r="O12" s="43">
        <f>N12</f>
        <v>0.59043911356022083</v>
      </c>
      <c r="P12" s="43">
        <f>K8</f>
        <v>0.15376608084083587</v>
      </c>
      <c r="Q12" s="43"/>
      <c r="R12" s="43">
        <f>'ipb1-29b-he-100316'!O12</f>
        <v>0.59423695498947127</v>
      </c>
      <c r="S12" s="3"/>
    </row>
    <row r="13" spans="1:19" x14ac:dyDescent="0.25">
      <c r="A13" s="10">
        <v>199.99775281818199</v>
      </c>
      <c r="B13">
        <v>13.866393</v>
      </c>
      <c r="C13" s="1">
        <v>1.3964516129032301E-4</v>
      </c>
      <c r="M13" s="7">
        <v>4.5</v>
      </c>
      <c r="N13" s="30">
        <f>J10</f>
        <v>0.58536410306123443</v>
      </c>
      <c r="O13" s="31">
        <f>N13</f>
        <v>0.58536410306123443</v>
      </c>
      <c r="P13" s="3">
        <f>L9</f>
        <v>0</v>
      </c>
      <c r="Q13" s="7"/>
      <c r="R13" s="3">
        <f>'ipb1-29b-he-100316'!O13</f>
        <v>0.59322402752383829</v>
      </c>
      <c r="S13" s="3"/>
    </row>
    <row r="14" spans="1:19" x14ac:dyDescent="0.25">
      <c r="A14" s="10">
        <v>249.99756845454499</v>
      </c>
      <c r="B14">
        <v>19.009053000000002</v>
      </c>
      <c r="C14" s="1">
        <v>1.15774193548387E-4</v>
      </c>
      <c r="M14" s="7">
        <v>5</v>
      </c>
      <c r="N14" s="30">
        <f>J12</f>
        <v>0.59434790825157446</v>
      </c>
      <c r="O14" s="31">
        <f>N14</f>
        <v>0.59434790825157446</v>
      </c>
      <c r="P14" s="3">
        <f>L10</f>
        <v>0</v>
      </c>
      <c r="Q14" s="7"/>
      <c r="R14" s="3">
        <f>'ipb1-29b-he-100316'!O14</f>
        <v>0.58527546033240418</v>
      </c>
      <c r="S14" s="3"/>
    </row>
    <row r="15" spans="1:19" x14ac:dyDescent="0.25">
      <c r="A15" s="10">
        <v>250.00171318181799</v>
      </c>
      <c r="B15">
        <v>18.004276000000001</v>
      </c>
      <c r="C15" s="1">
        <v>1.8549501612903201</v>
      </c>
      <c r="D15" s="3">
        <f>$B$14-B15</f>
        <v>1.0047770000000007</v>
      </c>
      <c r="E15" s="3">
        <f>INDEX(LINEST(D15:D17,C15:C17),1)</f>
        <v>0.54381480016859618</v>
      </c>
      <c r="F15" s="3">
        <f>INDEX(LINEST(D15:D17,C15:C17),2)</f>
        <v>-2.0752079767311304E-2</v>
      </c>
      <c r="G15" s="8">
        <f>D15/C15</f>
        <v>0.54167331336873692</v>
      </c>
      <c r="H15" s="8"/>
      <c r="I15" s="29">
        <f>INDEX(LINEST(J4:J12,I4:I12^{1,2}),1)</f>
        <v>-8.3949126284196922E-3</v>
      </c>
      <c r="J15" s="29">
        <f>INDEX(LINEST(J4:J12,I4:I12^{1,2}),2)</f>
        <v>8.3107161156852946E-2</v>
      </c>
      <c r="K15" s="29">
        <f>INDEX(LINEST(J4:J12,I4:I12^{1,2}),3)</f>
        <v>0.38561127753226188</v>
      </c>
      <c r="M15" s="7">
        <v>5.5</v>
      </c>
      <c r="N15" s="22"/>
      <c r="O15" s="23">
        <f>M15^2*$I$15+$J$15*M15+$K$15</f>
        <v>0.58875455688525746</v>
      </c>
      <c r="P15" s="3">
        <f>L11</f>
        <v>0</v>
      </c>
      <c r="Q15" s="7"/>
      <c r="R15" s="3">
        <f>'ipb1-29b-he-100316'!O15</f>
        <v>0.57018996896495955</v>
      </c>
      <c r="S15" s="3"/>
    </row>
    <row r="16" spans="1:19" x14ac:dyDescent="0.25">
      <c r="A16" s="10">
        <v>250.00000418181801</v>
      </c>
      <c r="B16">
        <v>17.030066999999999</v>
      </c>
      <c r="C16" s="1">
        <v>3.73130564516129</v>
      </c>
      <c r="D16" s="3">
        <f>$B$14-B16</f>
        <v>1.9789860000000026</v>
      </c>
      <c r="G16" s="8">
        <f t="shared" ref="G16:G17" si="5">D16/C16</f>
        <v>0.53037359792980954</v>
      </c>
      <c r="M16" s="7">
        <v>6</v>
      </c>
      <c r="N16" s="22"/>
      <c r="O16" s="23">
        <f t="shared" ref="O16" si="6">M16^2*$I$15+$J$15*M16+$K$15</f>
        <v>0.58203738985027065</v>
      </c>
      <c r="P16" s="3">
        <f>L12</f>
        <v>0</v>
      </c>
      <c r="Q16" s="7"/>
      <c r="R16" s="3">
        <f>'ipb1-29b-he-100316'!O16</f>
        <v>0.54796755342150438</v>
      </c>
      <c r="S16" s="3"/>
    </row>
    <row r="17" spans="1:8" x14ac:dyDescent="0.25">
      <c r="A17" s="10">
        <v>250.003044545455</v>
      </c>
      <c r="B17">
        <v>15.631473</v>
      </c>
      <c r="C17" s="1">
        <v>6.2258523548387101</v>
      </c>
      <c r="D17" s="3">
        <f>$B$14-B17</f>
        <v>3.3775800000000018</v>
      </c>
      <c r="G17" s="8">
        <f t="shared" si="5"/>
        <v>0.54250884979226321</v>
      </c>
    </row>
    <row r="18" spans="1:8" x14ac:dyDescent="0.25">
      <c r="A18" s="10">
        <v>249.998334090909</v>
      </c>
      <c r="B18">
        <v>19.013494999999999</v>
      </c>
      <c r="C18" s="1">
        <v>1.2393548387096799E-4</v>
      </c>
    </row>
    <row r="19" spans="1:8" x14ac:dyDescent="0.25">
      <c r="A19" s="10">
        <v>300.00094890909099</v>
      </c>
      <c r="B19">
        <v>24.762968000000001</v>
      </c>
      <c r="C19" s="1">
        <v>9.6838709677419393E-5</v>
      </c>
    </row>
    <row r="20" spans="1:8" x14ac:dyDescent="0.25">
      <c r="A20" s="10">
        <v>300.00117054545501</v>
      </c>
      <c r="B20">
        <v>23.473032</v>
      </c>
      <c r="C20" s="1">
        <v>2.1706589354838699</v>
      </c>
      <c r="D20" s="3">
        <f>$B$19-B20</f>
        <v>1.2899360000000009</v>
      </c>
      <c r="E20" s="3">
        <f>INDEX(LINEST(D20:D22,C20:C22),1)</f>
        <v>0.55575524747672289</v>
      </c>
      <c r="F20" s="3">
        <f>INDEX(LINEST(D20:D22,C20:C22),2)</f>
        <v>9.8122734486107532E-2</v>
      </c>
      <c r="G20" s="8">
        <f>D20/C20</f>
        <v>0.59426010181210542</v>
      </c>
      <c r="H20" s="8"/>
    </row>
    <row r="21" spans="1:8" x14ac:dyDescent="0.25">
      <c r="A21" s="10">
        <v>300.00028863636402</v>
      </c>
      <c r="B21">
        <v>22.375907999999999</v>
      </c>
      <c r="C21" s="1">
        <v>4.0719415806451602</v>
      </c>
      <c r="D21" s="3">
        <f>$B$19-B21</f>
        <v>2.3870600000000017</v>
      </c>
      <c r="G21" s="8">
        <f t="shared" ref="G21:G22" si="7">D21/C21</f>
        <v>0.58622157335120584</v>
      </c>
    </row>
    <row r="22" spans="1:8" x14ac:dyDescent="0.25">
      <c r="A22" s="10">
        <v>300.00099318181799</v>
      </c>
      <c r="B22">
        <v>21.064492999999999</v>
      </c>
      <c r="C22" s="1">
        <v>6.4988046774193498</v>
      </c>
      <c r="D22" s="3">
        <f>$B$19-B22</f>
        <v>3.698475000000002</v>
      </c>
      <c r="G22" s="8">
        <f t="shared" si="7"/>
        <v>0.56910080908427185</v>
      </c>
    </row>
    <row r="23" spans="1:8" x14ac:dyDescent="0.25">
      <c r="A23" s="10">
        <v>299.999997272727</v>
      </c>
      <c r="B23">
        <v>24.762647999999999</v>
      </c>
      <c r="C23" s="1">
        <v>8.6967741935483898E-5</v>
      </c>
    </row>
    <row r="24" spans="1:8" x14ac:dyDescent="0.25">
      <c r="A24" s="10">
        <v>350.00090718181798</v>
      </c>
      <c r="B24">
        <v>31.051947999999999</v>
      </c>
      <c r="C24" s="1">
        <v>6.3387096774193498E-5</v>
      </c>
    </row>
    <row r="25" spans="1:8" x14ac:dyDescent="0.25">
      <c r="A25" s="10">
        <v>349.99930645454498</v>
      </c>
      <c r="B25">
        <v>31.082318999999998</v>
      </c>
      <c r="C25" s="35">
        <v>2.52</v>
      </c>
      <c r="D25" s="36">
        <v>1.5</v>
      </c>
      <c r="E25" s="3">
        <f>INDEX(LINEST(D25:D27,C25:C27),1)</f>
        <v>0.57418539473575259</v>
      </c>
      <c r="F25" s="3">
        <f>INDEX(LINEST(D26:D27,C26:C27),2)</f>
        <v>0.15376608084083587</v>
      </c>
      <c r="G25" s="8">
        <f>D25/C25</f>
        <v>0.59523809523809523</v>
      </c>
      <c r="H25" s="8"/>
    </row>
    <row r="26" spans="1:8" x14ac:dyDescent="0.25">
      <c r="A26" s="10">
        <v>350.00150645454602</v>
      </c>
      <c r="B26">
        <v>28.857875</v>
      </c>
      <c r="C26" s="1">
        <v>3.65401529032258</v>
      </c>
      <c r="D26" s="3">
        <f>$B$24-B26</f>
        <v>2.1940729999999995</v>
      </c>
      <c r="G26" s="8">
        <f t="shared" ref="G26:G27" si="8">D26/C26</f>
        <v>0.60045534177452897</v>
      </c>
    </row>
    <row r="27" spans="1:8" x14ac:dyDescent="0.25">
      <c r="A27" s="10">
        <v>350.00024154545503</v>
      </c>
      <c r="B27">
        <v>27.632655</v>
      </c>
      <c r="C27" s="1">
        <v>5.8482795806451602</v>
      </c>
      <c r="D27" s="3">
        <f>$B$24-B27</f>
        <v>3.4192929999999997</v>
      </c>
      <c r="G27" s="8">
        <f t="shared" si="8"/>
        <v>0.58466647376369041</v>
      </c>
    </row>
    <row r="28" spans="1:8" x14ac:dyDescent="0.25">
      <c r="A28" s="10">
        <v>349.99948963636399</v>
      </c>
      <c r="B28">
        <v>31.010795999999999</v>
      </c>
      <c r="C28" s="1">
        <v>5.88709677419355E-5</v>
      </c>
    </row>
    <row r="29" spans="1:8" x14ac:dyDescent="0.25">
      <c r="A29" s="10">
        <v>399.99948945454503</v>
      </c>
      <c r="B29">
        <v>38.091712000000001</v>
      </c>
      <c r="C29" s="1">
        <v>5.4612903225806497E-5</v>
      </c>
    </row>
    <row r="30" spans="1:8" x14ac:dyDescent="0.25">
      <c r="A30" s="10">
        <v>400.00153418181799</v>
      </c>
      <c r="B30">
        <v>36.667316999999997</v>
      </c>
      <c r="C30" s="1">
        <v>2.2782423548387101</v>
      </c>
      <c r="D30" s="3">
        <f>$B$29-B30</f>
        <v>1.4243950000000041</v>
      </c>
      <c r="E30" s="3">
        <f>INDEX(LINEST(D30:D32,C30:C32),1)</f>
        <v>0.59043911356022083</v>
      </c>
      <c r="F30" s="3">
        <f>INDEX(LINEST(D30:D32,C30:C32),2)</f>
        <v>9.1455704637767976E-2</v>
      </c>
      <c r="G30" s="8">
        <f>D30/C30</f>
        <v>0.62521662674507039</v>
      </c>
    </row>
    <row r="31" spans="1:8" x14ac:dyDescent="0.25">
      <c r="A31" s="10">
        <v>400.00072681818199</v>
      </c>
      <c r="B31">
        <v>35.608688999999998</v>
      </c>
      <c r="C31" s="1">
        <v>4.0135423870967699</v>
      </c>
      <c r="D31" s="3">
        <f t="shared" ref="D31:D32" si="9">$B$29-B31</f>
        <v>2.4830230000000029</v>
      </c>
      <c r="G31" s="8">
        <f t="shared" ref="G31:G32" si="10">D31/C31</f>
        <v>0.61866121259432338</v>
      </c>
    </row>
    <row r="32" spans="1:8" x14ac:dyDescent="0.25">
      <c r="A32" s="10">
        <v>400.00069354545502</v>
      </c>
      <c r="B32">
        <v>34.334187</v>
      </c>
      <c r="C32" s="1">
        <v>6.2252990967741901</v>
      </c>
      <c r="D32" s="3">
        <f t="shared" si="9"/>
        <v>3.7575250000000011</v>
      </c>
      <c r="G32" s="8">
        <f t="shared" si="10"/>
        <v>0.60358947282501907</v>
      </c>
    </row>
    <row r="33" spans="1:7" x14ac:dyDescent="0.25">
      <c r="A33" s="10">
        <v>399.998540636364</v>
      </c>
      <c r="B33">
        <v>38.033830000000002</v>
      </c>
      <c r="C33" s="1">
        <v>5.4451612903225803E-5</v>
      </c>
    </row>
    <row r="34" spans="1:7" x14ac:dyDescent="0.25">
      <c r="A34" s="10">
        <v>449.99777509090899</v>
      </c>
      <c r="B34">
        <v>45.879040000000003</v>
      </c>
      <c r="C34" s="1">
        <v>4.9193548387096802E-5</v>
      </c>
    </row>
    <row r="35" spans="1:7" x14ac:dyDescent="0.25">
      <c r="A35" s="10">
        <v>450.00108481818199</v>
      </c>
      <c r="B35">
        <v>44.567543999999998</v>
      </c>
      <c r="C35" s="1">
        <v>2.1471725806451598</v>
      </c>
      <c r="D35" s="3">
        <f>$B$34-B35</f>
        <v>1.3114960000000053</v>
      </c>
      <c r="E35" s="3">
        <f>INDEX(LINEST(D35:D37,C35:C37),1)</f>
        <v>0.58536410306123443</v>
      </c>
      <c r="F35" s="3">
        <f>INDEX(LINEST(D35:D37,C35:C37),2)</f>
        <v>8.849143267826598E-2</v>
      </c>
      <c r="G35" s="8">
        <f>D35/C35</f>
        <v>0.61080139147731705</v>
      </c>
    </row>
    <row r="36" spans="1:7" x14ac:dyDescent="0.25">
      <c r="A36" s="10">
        <v>449.99985863636402</v>
      </c>
      <c r="B36">
        <v>43.511259000000003</v>
      </c>
      <c r="C36" s="1">
        <v>3.7906927419354801</v>
      </c>
      <c r="D36" s="3">
        <f t="shared" ref="D36:D37" si="11">$B$34-B36</f>
        <v>2.3677810000000008</v>
      </c>
      <c r="G36" s="8">
        <f t="shared" ref="G36:G37" si="12">D36/C36</f>
        <v>0.62463015633154206</v>
      </c>
    </row>
    <row r="37" spans="1:7" x14ac:dyDescent="0.25">
      <c r="A37" s="10">
        <v>449.99996390909098</v>
      </c>
      <c r="B37">
        <v>42.367474000000001</v>
      </c>
      <c r="C37" s="1">
        <v>5.89300825806452</v>
      </c>
      <c r="D37" s="3">
        <f t="shared" si="11"/>
        <v>3.511566000000002</v>
      </c>
      <c r="G37" s="8">
        <f t="shared" si="12"/>
        <v>0.59588682829257211</v>
      </c>
    </row>
    <row r="38" spans="1:7" x14ac:dyDescent="0.25">
      <c r="A38" s="10">
        <v>450.00194754545402</v>
      </c>
      <c r="B38">
        <v>45.828107000000003</v>
      </c>
      <c r="C38" s="1">
        <v>4.6419354838709702E-5</v>
      </c>
    </row>
    <row r="39" spans="1:7" x14ac:dyDescent="0.25">
      <c r="A39" s="10">
        <v>499.99910109090899</v>
      </c>
      <c r="B39">
        <v>54.623745</v>
      </c>
      <c r="C39" s="1">
        <v>5.2483870967741897E-5</v>
      </c>
    </row>
    <row r="40" spans="1:7" x14ac:dyDescent="0.25">
      <c r="A40" s="10">
        <v>499.99965036363602</v>
      </c>
      <c r="B40">
        <v>53.442424000000003</v>
      </c>
      <c r="C40" s="1">
        <v>2.0644112258064502</v>
      </c>
      <c r="D40" s="3">
        <f>$B$39-B40</f>
        <v>1.181320999999997</v>
      </c>
      <c r="E40" s="3">
        <f>INDEX(LINEST(D40:D42,C40:C42),1)</f>
        <v>0.59434790825157446</v>
      </c>
      <c r="F40" s="3">
        <f>INDEX(LINEST(D40:D42,C40:C42),2)</f>
        <v>-3.659736367797306E-2</v>
      </c>
      <c r="G40" s="8">
        <f>D40/C40</f>
        <v>0.57223143588483483</v>
      </c>
    </row>
    <row r="41" spans="1:7" x14ac:dyDescent="0.25">
      <c r="A41" s="10">
        <v>500.00157018181801</v>
      </c>
      <c r="B41">
        <v>52.472591000000001</v>
      </c>
      <c r="C41" s="1">
        <v>3.6538195483871001</v>
      </c>
      <c r="D41" s="3">
        <f t="shared" ref="D41:D42" si="13">$B$39-B41</f>
        <v>2.1511539999999982</v>
      </c>
      <c r="G41" s="8">
        <f t="shared" ref="G41:G42" si="14">D41/C41</f>
        <v>0.58874117112586444</v>
      </c>
    </row>
    <row r="42" spans="1:7" x14ac:dyDescent="0.25">
      <c r="A42" s="10">
        <v>500.00082109090903</v>
      </c>
      <c r="B42">
        <v>51.281956999999998</v>
      </c>
      <c r="C42" s="1">
        <v>5.6960519999999999</v>
      </c>
      <c r="D42" s="3">
        <f t="shared" si="13"/>
        <v>3.3417880000000011</v>
      </c>
      <c r="G42" s="8">
        <f t="shared" si="14"/>
        <v>0.58668495301658086</v>
      </c>
    </row>
  </sheetData>
  <pageMargins left="0.7" right="0.7" top="0.3" bottom="0.3" header="0.3" footer="0.3"/>
  <pageSetup paperSize="0" scale="0" orientation="portrait" usePrinterDefaults="0" useFirstPageNumber="1" horizontalDpi="0" verticalDpi="0" copies="0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A1:S43"/>
  <sheetViews>
    <sheetView zoomScaleNormal="100" workbookViewId="0">
      <selection activeCell="N23" sqref="N23"/>
    </sheetView>
  </sheetViews>
  <sheetFormatPr defaultColWidth="9" defaultRowHeight="15" x14ac:dyDescent="0.25"/>
  <cols>
    <col min="1" max="1" width="13.28515625" style="5" bestFit="1" customWidth="1"/>
    <col min="2" max="8" width="5.5703125" style="3" customWidth="1"/>
    <col min="9" max="9" width="7" style="4" bestFit="1" customWidth="1"/>
    <col min="10" max="10" width="6.42578125" style="4" bestFit="1" customWidth="1"/>
    <col min="11" max="11" width="7" style="4" bestFit="1" customWidth="1"/>
    <col min="12" max="12" width="6.42578125" style="4" bestFit="1" customWidth="1"/>
    <col min="13" max="13" width="8.5703125" style="4" bestFit="1" customWidth="1"/>
    <col min="14" max="14" width="10.140625" style="4" bestFit="1" customWidth="1"/>
    <col min="15" max="15" width="12.140625" style="4" bestFit="1" customWidth="1"/>
    <col min="16" max="17" width="5.5703125" style="4" customWidth="1"/>
    <col min="18" max="16384" width="9" style="4"/>
  </cols>
  <sheetData>
    <row r="1" spans="1:19" x14ac:dyDescent="0.25">
      <c r="A1" s="40" t="str">
        <f ca="1">MID(CELL("filename",A1),FIND("]",CELL("filename",A1))+1,255)</f>
        <v>ipb1-29b-h2</v>
      </c>
      <c r="B1" s="37" t="s">
        <v>21</v>
      </c>
      <c r="C1" s="2" t="s">
        <v>30</v>
      </c>
      <c r="O1" s="37"/>
    </row>
    <row r="2" spans="1:19" x14ac:dyDescent="0.25">
      <c r="A2" s="41"/>
      <c r="B2" s="37" t="s">
        <v>19</v>
      </c>
      <c r="C2" s="2" t="s">
        <v>26</v>
      </c>
      <c r="O2" s="37"/>
      <c r="P2" s="2"/>
    </row>
    <row r="3" spans="1:19" ht="44.25" customHeight="1" x14ac:dyDescent="0.25">
      <c r="A3" s="17" t="s">
        <v>0</v>
      </c>
      <c r="B3" s="18" t="s">
        <v>2</v>
      </c>
      <c r="C3" s="19" t="s">
        <v>14</v>
      </c>
      <c r="D3" s="18" t="s">
        <v>15</v>
      </c>
      <c r="E3" s="18" t="s">
        <v>5</v>
      </c>
      <c r="F3" s="18" t="s">
        <v>7</v>
      </c>
      <c r="G3" s="18" t="s">
        <v>37</v>
      </c>
      <c r="H3" s="18"/>
      <c r="I3" s="20" t="s">
        <v>6</v>
      </c>
      <c r="J3" s="6" t="s">
        <v>5</v>
      </c>
      <c r="K3" s="6" t="s">
        <v>7</v>
      </c>
      <c r="M3" s="6" t="s">
        <v>8</v>
      </c>
      <c r="N3" s="6" t="s">
        <v>12</v>
      </c>
      <c r="O3" s="6" t="s">
        <v>9</v>
      </c>
      <c r="P3" s="6" t="s">
        <v>7</v>
      </c>
    </row>
    <row r="4" spans="1:19" x14ac:dyDescent="0.25">
      <c r="A4" s="10">
        <v>149.99987837930999</v>
      </c>
      <c r="B4" s="1">
        <v>9.5504130000000007</v>
      </c>
      <c r="C4" s="1">
        <v>1.6648275862069E-4</v>
      </c>
      <c r="I4" s="3">
        <f>A5/100</f>
        <v>1.5000087655172398</v>
      </c>
      <c r="J4" s="3">
        <f>E5</f>
        <v>0.4478814859572835</v>
      </c>
      <c r="K4" s="3">
        <f>F5</f>
        <v>4.5507160988492945E-2</v>
      </c>
      <c r="M4" s="7">
        <v>1.5</v>
      </c>
      <c r="N4" s="42">
        <f>J4</f>
        <v>0.4478814859572835</v>
      </c>
      <c r="O4" s="21">
        <f>N4</f>
        <v>0.4478814859572835</v>
      </c>
      <c r="P4" s="3">
        <f>K4</f>
        <v>4.5507160988492945E-2</v>
      </c>
      <c r="Q4" s="7"/>
      <c r="R4" s="3">
        <f>'ipb1-29b-he-101216'!N4</f>
        <v>0.49163676459044392</v>
      </c>
      <c r="S4" s="3"/>
    </row>
    <row r="5" spans="1:19" x14ac:dyDescent="0.25">
      <c r="A5" s="10">
        <v>150.00087655172399</v>
      </c>
      <c r="B5" s="1">
        <v>8.3425899999999995</v>
      </c>
      <c r="C5" s="1">
        <v>2.5951415172413799</v>
      </c>
      <c r="D5" s="3">
        <f>$B$4-B5</f>
        <v>1.2078230000000012</v>
      </c>
      <c r="E5" s="3">
        <f>INDEX(LINEST(D5:D6,C5:C6),1)</f>
        <v>0.4478814859572835</v>
      </c>
      <c r="F5" s="3">
        <f>INDEX(LINEST(D5:D6,C5:C6),2)</f>
        <v>4.5507160988492945E-2</v>
      </c>
      <c r="G5" s="8">
        <f>D5/C5</f>
        <v>0.4654170078878434</v>
      </c>
      <c r="H5" s="8"/>
      <c r="I5" s="3">
        <f>A10/100</f>
        <v>1.9999914662069</v>
      </c>
      <c r="J5" s="3">
        <f>E10</f>
        <v>0.46795946724441367</v>
      </c>
      <c r="K5" s="3">
        <f>F10</f>
        <v>1.5549341072913947E-2</v>
      </c>
      <c r="M5" s="7">
        <v>2</v>
      </c>
      <c r="N5" s="42">
        <f>J5</f>
        <v>0.46795946724441367</v>
      </c>
      <c r="O5" s="21">
        <f t="shared" ref="O5:O6" si="0">N5</f>
        <v>0.46795946724441367</v>
      </c>
      <c r="P5" s="3">
        <f>K5</f>
        <v>1.5549341072913947E-2</v>
      </c>
      <c r="Q5" s="7"/>
      <c r="R5" s="3">
        <f>'ipb1-29b-he-101216'!N5</f>
        <v>0.51685078285366837</v>
      </c>
      <c r="S5" s="3"/>
    </row>
    <row r="6" spans="1:19" x14ac:dyDescent="0.25">
      <c r="A6" s="10">
        <v>150.00054306896601</v>
      </c>
      <c r="B6" s="1">
        <v>7.1539489999999999</v>
      </c>
      <c r="C6" s="1">
        <v>5.2490601034482802</v>
      </c>
      <c r="D6" s="3">
        <f t="shared" ref="D6" si="1">$B$4-B6</f>
        <v>2.3964640000000008</v>
      </c>
      <c r="G6" s="8">
        <f>D6/C6</f>
        <v>0.45655106871908074</v>
      </c>
      <c r="I6" s="3">
        <f>A15/100</f>
        <v>2.5000090820689702</v>
      </c>
      <c r="J6" s="3">
        <f>E15</f>
        <v>0.49616245375907758</v>
      </c>
      <c r="K6" s="3">
        <f>F15</f>
        <v>4.7050606023473662E-2</v>
      </c>
      <c r="M6" s="7">
        <v>2.5</v>
      </c>
      <c r="N6" s="42">
        <f>J6</f>
        <v>0.49616245375907758</v>
      </c>
      <c r="O6" s="21">
        <f t="shared" si="0"/>
        <v>0.49616245375907758</v>
      </c>
      <c r="P6" s="3">
        <f>K6</f>
        <v>4.7050606023473662E-2</v>
      </c>
      <c r="Q6" s="7"/>
      <c r="R6" s="3">
        <f>'ipb1-29b-he-101216'!N6</f>
        <v>0.54381480016859618</v>
      </c>
      <c r="S6" s="3"/>
    </row>
    <row r="7" spans="1:19" x14ac:dyDescent="0.25">
      <c r="A7" s="10">
        <v>150.000560275862</v>
      </c>
      <c r="B7" s="1">
        <v>7.1485500000000002</v>
      </c>
      <c r="C7" s="1"/>
      <c r="G7" s="8"/>
      <c r="I7" s="3">
        <f>A20/100</f>
        <v>3.0000115337930997</v>
      </c>
      <c r="J7" s="3">
        <f>E20</f>
        <v>0.5284040682623824</v>
      </c>
      <c r="K7" s="3">
        <f>F20</f>
        <v>2.8609705166789734E-2</v>
      </c>
      <c r="M7" s="7">
        <v>2.75</v>
      </c>
      <c r="N7" s="42"/>
      <c r="O7" s="23">
        <f>M7^3*$I$15+$J$15*M7^2+$K$15*M7+$L$15</f>
        <v>0.51404700802891057</v>
      </c>
      <c r="P7" s="3">
        <f>P6</f>
        <v>4.7050606023473662E-2</v>
      </c>
      <c r="Q7" s="7"/>
      <c r="R7" s="3"/>
      <c r="S7" s="3"/>
    </row>
    <row r="8" spans="1:19" x14ac:dyDescent="0.25">
      <c r="A8" s="10">
        <v>149.99824103448299</v>
      </c>
      <c r="B8" s="1">
        <v>9.5496149999999993</v>
      </c>
      <c r="C8" s="1">
        <v>1.6441379310344799E-4</v>
      </c>
      <c r="I8" s="3">
        <f>A25/100</f>
        <v>3.5000115434482804</v>
      </c>
      <c r="J8" s="3">
        <f>E25</f>
        <v>0.57015222925348907</v>
      </c>
      <c r="K8" s="3">
        <f>F25</f>
        <v>-8.6000454472652699E-2</v>
      </c>
      <c r="M8" s="7">
        <v>3</v>
      </c>
      <c r="N8" s="42">
        <f>J7</f>
        <v>0.5284040682623824</v>
      </c>
      <c r="O8" s="21">
        <f>N8</f>
        <v>0.5284040682623824</v>
      </c>
      <c r="P8" s="3">
        <f>K7</f>
        <v>2.8609705166789734E-2</v>
      </c>
      <c r="Q8" s="7"/>
      <c r="R8" s="3">
        <f>'ipb1-29b-he-101216'!N8</f>
        <v>0.55575524747672289</v>
      </c>
      <c r="S8" s="3"/>
    </row>
    <row r="9" spans="1:19" x14ac:dyDescent="0.25">
      <c r="A9" s="10">
        <v>199.999722758621</v>
      </c>
      <c r="B9" s="1">
        <v>14.190897</v>
      </c>
      <c r="C9" s="1">
        <v>1.69758620689655E-4</v>
      </c>
      <c r="I9" s="3">
        <f>A30/100</f>
        <v>3.9999901710344803</v>
      </c>
      <c r="J9" s="3">
        <f>E30</f>
        <v>0.57986436537355046</v>
      </c>
      <c r="K9" s="3">
        <f>F30</f>
        <v>-1.4256870418466239E-2</v>
      </c>
      <c r="M9" s="7">
        <v>3.25</v>
      </c>
      <c r="N9" s="22"/>
      <c r="O9" s="23">
        <f>M9^3*$I$15+$J$15*M9^2+$K$15*M9+$L$15</f>
        <v>0.54825198238411754</v>
      </c>
      <c r="P9" s="3">
        <f>P8</f>
        <v>2.8609705166789734E-2</v>
      </c>
      <c r="Q9" s="7"/>
      <c r="R9" s="3"/>
      <c r="S9" s="3"/>
    </row>
    <row r="10" spans="1:19" x14ac:dyDescent="0.25">
      <c r="A10" s="10">
        <v>199.99914662069</v>
      </c>
      <c r="B10" s="1">
        <v>12.988308999999999</v>
      </c>
      <c r="C10" s="1">
        <v>2.5573857241379301</v>
      </c>
      <c r="D10" s="3">
        <f>$B$9-B10</f>
        <v>1.2025880000000004</v>
      </c>
      <c r="E10" s="3">
        <f>INDEX(LINEST(D10:D12,C10:C12),1)</f>
        <v>0.46795946724441367</v>
      </c>
      <c r="F10" s="3">
        <f>INDEX(LINEST(D10:D12,C10:C12),2)</f>
        <v>1.5549341072913947E-2</v>
      </c>
      <c r="G10" s="8">
        <f>D10/C10</f>
        <v>0.47024114847023368</v>
      </c>
      <c r="H10" s="8"/>
      <c r="I10" s="3">
        <f>A35/100</f>
        <v>4.4999918344827599</v>
      </c>
      <c r="J10" s="3">
        <f>E35</f>
        <v>0.59366027001237243</v>
      </c>
      <c r="K10" s="3">
        <f>F35</f>
        <v>4.7230908055052812E-2</v>
      </c>
      <c r="M10" s="7">
        <v>3.5</v>
      </c>
      <c r="N10" s="30">
        <f>E25</f>
        <v>0.57015222925348907</v>
      </c>
      <c r="O10" s="31">
        <f>N10</f>
        <v>0.57015222925348907</v>
      </c>
      <c r="P10" s="3">
        <f>L9</f>
        <v>0</v>
      </c>
      <c r="Q10" s="7"/>
      <c r="R10" s="3">
        <f>'ipb1-29b-he-101216'!N10</f>
        <v>0.57418539473575259</v>
      </c>
      <c r="S10" s="3"/>
    </row>
    <row r="11" spans="1:19" x14ac:dyDescent="0.25">
      <c r="A11" s="10">
        <v>200.00041103448299</v>
      </c>
      <c r="B11" s="1">
        <v>11.728319000000001</v>
      </c>
      <c r="C11" s="1">
        <v>5.1931251034482804</v>
      </c>
      <c r="D11" s="3">
        <f>$B$9-B11</f>
        <v>2.4625779999999988</v>
      </c>
      <c r="G11" s="8">
        <f>D11/C11</f>
        <v>0.4741996294995523</v>
      </c>
      <c r="I11" s="3">
        <f>A40/100</f>
        <v>4.9999990117241397</v>
      </c>
      <c r="J11" s="3">
        <f>E40</f>
        <v>0.57211056752480094</v>
      </c>
      <c r="K11" s="3">
        <f>F40</f>
        <v>0.10919386398011532</v>
      </c>
      <c r="M11" s="7">
        <v>3.75</v>
      </c>
      <c r="N11" s="22"/>
      <c r="O11" s="23">
        <f>M11^3*$I$15+$J$15*M11^2+$K$15*M11+$L$15</f>
        <v>0.57627492745650033</v>
      </c>
      <c r="P11" s="3">
        <f>L10</f>
        <v>0</v>
      </c>
      <c r="Q11" s="7"/>
      <c r="R11" s="3"/>
      <c r="S11" s="3"/>
    </row>
    <row r="12" spans="1:19" x14ac:dyDescent="0.25">
      <c r="A12" s="10">
        <v>200.00081496551701</v>
      </c>
      <c r="B12" s="1">
        <v>10.074775000000001</v>
      </c>
      <c r="C12" s="1">
        <v>8.7779291724137902</v>
      </c>
      <c r="D12" s="3">
        <f>$B$9-B12</f>
        <v>4.1161219999999989</v>
      </c>
      <c r="G12" s="8">
        <f>D12/C12</f>
        <v>0.46891720349437854</v>
      </c>
      <c r="I12" s="3"/>
      <c r="J12" s="3"/>
      <c r="K12" s="3"/>
      <c r="M12" s="7">
        <v>4</v>
      </c>
      <c r="N12" s="7">
        <f>E30</f>
        <v>0.57986436537355046</v>
      </c>
      <c r="O12" s="21">
        <f>N12</f>
        <v>0.57986436537355046</v>
      </c>
      <c r="P12" s="3">
        <f>K8</f>
        <v>-8.6000454472652699E-2</v>
      </c>
      <c r="Q12" s="7"/>
      <c r="R12" s="3">
        <f>'ipb1-29b-he-101216'!N12</f>
        <v>0.59043911356022083</v>
      </c>
      <c r="S12" s="3"/>
    </row>
    <row r="13" spans="1:19" x14ac:dyDescent="0.25">
      <c r="A13" s="10">
        <v>199.99812731034501</v>
      </c>
      <c r="B13" s="1">
        <v>14.185586000000001</v>
      </c>
      <c r="C13" s="1">
        <v>1.80896551724138E-4</v>
      </c>
      <c r="M13" s="7">
        <v>4.5</v>
      </c>
      <c r="N13" s="30">
        <f>J10</f>
        <v>0.59366027001237243</v>
      </c>
      <c r="O13" s="31">
        <f>N13</f>
        <v>0.59366027001237243</v>
      </c>
      <c r="P13" s="3">
        <f>L9</f>
        <v>0</v>
      </c>
      <c r="Q13" s="7"/>
      <c r="R13" s="3">
        <f>'ipb1-29b-he-101216'!N13</f>
        <v>0.58536410306123443</v>
      </c>
      <c r="S13" s="3"/>
    </row>
    <row r="14" spans="1:19" x14ac:dyDescent="0.25">
      <c r="A14" s="10">
        <v>249.99992106896599</v>
      </c>
      <c r="B14" s="1">
        <v>19.394258000000001</v>
      </c>
      <c r="C14" s="1">
        <v>1.65620689655172E-4</v>
      </c>
      <c r="M14" s="7">
        <v>5</v>
      </c>
      <c r="N14" s="30">
        <f>J11</f>
        <v>0.57211056752480094</v>
      </c>
      <c r="O14" s="31">
        <f>N14</f>
        <v>0.57211056752480094</v>
      </c>
      <c r="P14" s="3">
        <f>L10</f>
        <v>0</v>
      </c>
      <c r="Q14" s="7"/>
      <c r="R14" s="3">
        <f>'ipb1-29b-he-101216'!N14</f>
        <v>0.59434790825157446</v>
      </c>
      <c r="S14" s="3"/>
    </row>
    <row r="15" spans="1:19" x14ac:dyDescent="0.25">
      <c r="A15" s="1">
        <v>250.00090820689701</v>
      </c>
      <c r="B15">
        <v>18.100327</v>
      </c>
      <c r="C15" s="1">
        <v>2.4905435517241399</v>
      </c>
      <c r="D15" s="3">
        <f>$B$14-B15</f>
        <v>1.2939310000000006</v>
      </c>
      <c r="E15" s="3">
        <f>INDEX(LINEST(D15:D17,C15:C17),1)</f>
        <v>0.49616245375907758</v>
      </c>
      <c r="F15" s="3">
        <f>INDEX(LINEST(D15:D17,C15:C17),2)</f>
        <v>4.7050606023473662E-2</v>
      </c>
      <c r="G15" s="8">
        <f>D15/C15</f>
        <v>0.51953759214700146</v>
      </c>
      <c r="H15" s="8"/>
      <c r="I15" s="29">
        <f>INDEX(LINEST(J4:J11,I4:I11^{1,2,3}),1)</f>
        <v>-9.4962175993989779E-3</v>
      </c>
      <c r="J15" s="29">
        <f>INDEX(LINEST(J4:J11,I4:I11^{1,2,3}),2)</f>
        <v>8.0224063028491596E-2</v>
      </c>
      <c r="K15" s="29">
        <f>INDEX(LINEST(J4:J11,I4:I11^{1,2,3}),3)</f>
        <v>-0.1559430406768007</v>
      </c>
      <c r="L15" s="29">
        <f>INDEX(LINEST(J4:J11,I4:I11^{1,2,3}),4)</f>
        <v>0.53368754362464532</v>
      </c>
      <c r="M15" s="7">
        <v>5.5</v>
      </c>
      <c r="N15" s="22"/>
      <c r="O15" s="23">
        <f t="shared" ref="O15:O16" si="2">M15^3*$I$15+$J$15*M15^2+$K$15*M15+$L$15</f>
        <v>0.5228455234141075</v>
      </c>
      <c r="P15" s="3">
        <f>L11</f>
        <v>0</v>
      </c>
      <c r="Q15" s="7"/>
      <c r="R15" s="3">
        <f>'ipb1-29b-he-101216'!N15</f>
        <v>0</v>
      </c>
      <c r="S15" s="3"/>
    </row>
    <row r="16" spans="1:19" x14ac:dyDescent="0.25">
      <c r="A16" s="1">
        <v>250.00121855172401</v>
      </c>
      <c r="B16">
        <v>16.865660999999999</v>
      </c>
      <c r="C16" s="1">
        <v>5.0406708275862098</v>
      </c>
      <c r="D16" s="3">
        <f>$B$14-B16</f>
        <v>2.5285970000000013</v>
      </c>
      <c r="G16" s="8">
        <f>D16/C16</f>
        <v>0.5016389854623482</v>
      </c>
      <c r="M16" s="7">
        <v>6</v>
      </c>
      <c r="N16" s="22"/>
      <c r="O16" s="23">
        <f t="shared" si="2"/>
        <v>0.43491256711935955</v>
      </c>
      <c r="P16" s="3">
        <f>L12</f>
        <v>0</v>
      </c>
      <c r="Q16" s="7"/>
      <c r="R16" s="3">
        <f>'ipb1-29b-he-101216'!N16</f>
        <v>0</v>
      </c>
      <c r="S16" s="3"/>
    </row>
    <row r="17" spans="1:8" x14ac:dyDescent="0.25">
      <c r="A17" s="1">
        <v>250.001515965517</v>
      </c>
      <c r="B17">
        <v>15.131413999999999</v>
      </c>
      <c r="C17" s="1">
        <v>8.4801144137931104</v>
      </c>
      <c r="D17" s="3">
        <f>$B$14-B17</f>
        <v>4.2628440000000012</v>
      </c>
      <c r="G17" s="8">
        <f>D17/C17</f>
        <v>0.50268708557356045</v>
      </c>
    </row>
    <row r="18" spans="1:8" x14ac:dyDescent="0.25">
      <c r="A18" s="1">
        <v>249.999840586207</v>
      </c>
      <c r="B18">
        <v>19.299911000000002</v>
      </c>
      <c r="C18" s="1">
        <v>1.8134482758620701E-4</v>
      </c>
    </row>
    <row r="19" spans="1:8" x14ac:dyDescent="0.25">
      <c r="A19" s="1">
        <v>299.99913806896598</v>
      </c>
      <c r="B19">
        <v>25.170261</v>
      </c>
      <c r="C19" s="1">
        <v>1.5493103448275901E-4</v>
      </c>
    </row>
    <row r="20" spans="1:8" x14ac:dyDescent="0.25">
      <c r="A20" s="1">
        <v>300.00115337930998</v>
      </c>
      <c r="B20">
        <v>23.514621000000002</v>
      </c>
      <c r="C20" s="1">
        <v>3.070119</v>
      </c>
      <c r="D20" s="3">
        <f>$B$19-B20</f>
        <v>1.6556399999999982</v>
      </c>
      <c r="E20" s="3">
        <f>INDEX(LINEST(D20:D22,C20:C22),1)</f>
        <v>0.5284040682623824</v>
      </c>
      <c r="F20" s="3">
        <f>INDEX(LINEST(D20:D22,C20:C22),2)</f>
        <v>2.8609705166789734E-2</v>
      </c>
      <c r="G20" s="8">
        <f>D20/C20</f>
        <v>0.53927551342472335</v>
      </c>
      <c r="H20" s="8"/>
    </row>
    <row r="21" spans="1:8" x14ac:dyDescent="0.25">
      <c r="A21" s="1">
        <v>300.00199513793098</v>
      </c>
      <c r="B21">
        <v>22.095331000000002</v>
      </c>
      <c r="C21" s="1">
        <v>5.7811391379310404</v>
      </c>
      <c r="D21" s="3">
        <f>$B$19-B21</f>
        <v>3.0749299999999984</v>
      </c>
      <c r="G21" s="8">
        <f>D21/C21</f>
        <v>0.53188998338145121</v>
      </c>
    </row>
    <row r="22" spans="1:8" x14ac:dyDescent="0.25">
      <c r="A22" s="1">
        <v>300.00173841379302</v>
      </c>
      <c r="B22">
        <v>20.232700999999999</v>
      </c>
      <c r="C22" s="1">
        <v>9.2831610689655193</v>
      </c>
      <c r="D22" s="3">
        <f>$B$19-B22</f>
        <v>4.9375600000000013</v>
      </c>
      <c r="G22" s="8">
        <f>D22/C22</f>
        <v>0.53188347840981975</v>
      </c>
    </row>
    <row r="23" spans="1:8" x14ac:dyDescent="0.25">
      <c r="A23" s="1">
        <v>299.999728482759</v>
      </c>
      <c r="B23">
        <v>25.176113000000001</v>
      </c>
      <c r="C23" s="1">
        <v>8.0805517241379302E-3</v>
      </c>
    </row>
    <row r="24" spans="1:8" x14ac:dyDescent="0.25">
      <c r="A24" s="1">
        <v>350.00064086206902</v>
      </c>
      <c r="B24">
        <v>31.616672000000001</v>
      </c>
      <c r="C24" s="1">
        <v>7.1347586206896496E-3</v>
      </c>
    </row>
    <row r="25" spans="1:8" x14ac:dyDescent="0.25">
      <c r="A25" s="1">
        <v>350.00115434482802</v>
      </c>
      <c r="B25">
        <v>30.021650000000001</v>
      </c>
      <c r="C25" s="1">
        <v>2.86573820689655</v>
      </c>
      <c r="D25" s="36">
        <v>1.5</v>
      </c>
      <c r="E25" s="3">
        <f>INDEX(LINEST(D25:D27,C25:C27),1)</f>
        <v>0.57015222925348907</v>
      </c>
      <c r="F25" s="3">
        <f>INDEX(LINEST(D26:D27,C26:C27),2)</f>
        <v>-8.6000454472652699E-2</v>
      </c>
      <c r="G25" s="8">
        <f>D25/C25</f>
        <v>0.52342534164152577</v>
      </c>
      <c r="H25" s="8"/>
    </row>
    <row r="26" spans="1:8" x14ac:dyDescent="0.25">
      <c r="A26" s="1">
        <v>350.001830965517</v>
      </c>
      <c r="B26">
        <v>28.650169000000002</v>
      </c>
      <c r="C26" s="1">
        <v>5.4044412758620703</v>
      </c>
      <c r="D26" s="3">
        <f>$B$24-B26</f>
        <v>2.9665029999999994</v>
      </c>
      <c r="G26" s="8">
        <f>D26/C26</f>
        <v>0.5489009591517503</v>
      </c>
    </row>
    <row r="27" spans="1:8" x14ac:dyDescent="0.25">
      <c r="A27" s="1">
        <v>349.99984210344797</v>
      </c>
      <c r="B27">
        <v>26.798099000000001</v>
      </c>
      <c r="C27" s="1">
        <v>8.6835214482758598</v>
      </c>
      <c r="D27" s="3">
        <f>$B$24-B27</f>
        <v>4.8185730000000007</v>
      </c>
      <c r="G27" s="8">
        <f>D27/C27</f>
        <v>0.55491001302895882</v>
      </c>
    </row>
    <row r="28" spans="1:8" x14ac:dyDescent="0.25">
      <c r="A28" s="1">
        <v>349.99919068965499</v>
      </c>
      <c r="B28">
        <v>31.680873999999999</v>
      </c>
      <c r="C28" s="1">
        <v>7.4068965517241404E-5</v>
      </c>
    </row>
    <row r="29" spans="1:8" x14ac:dyDescent="0.25">
      <c r="A29" s="1">
        <v>399.99941486206899</v>
      </c>
      <c r="B29">
        <v>38.822989</v>
      </c>
      <c r="C29" s="1">
        <v>7.2517241379310403E-5</v>
      </c>
    </row>
    <row r="30" spans="1:8" x14ac:dyDescent="0.25">
      <c r="A30" s="1">
        <v>399.99901710344801</v>
      </c>
      <c r="B30">
        <v>36.825333000000001</v>
      </c>
      <c r="C30" s="1">
        <v>3.4585332758620702</v>
      </c>
      <c r="D30" s="3">
        <f>$B$29-B30</f>
        <v>1.9976559999999992</v>
      </c>
      <c r="E30" s="3">
        <f>INDEX(LINEST(D31:D32,C31:C32),1)</f>
        <v>0.57986436537355046</v>
      </c>
      <c r="F30" s="3">
        <f>INDEX(LINEST(D31:D32,C31:C32),2)</f>
        <v>-1.4256870418466239E-2</v>
      </c>
      <c r="G30" s="8">
        <f>D30/C30</f>
        <v>0.57760207598467173</v>
      </c>
    </row>
    <row r="31" spans="1:8" x14ac:dyDescent="0.25">
      <c r="A31" s="1">
        <v>399.99935806896599</v>
      </c>
      <c r="B31">
        <v>36.8247</v>
      </c>
      <c r="C31" s="1">
        <v>3.47071831034483</v>
      </c>
      <c r="D31" s="3">
        <f>$B$29-B31</f>
        <v>1.9982889999999998</v>
      </c>
      <c r="G31" s="8">
        <f>D31/C31</f>
        <v>0.57575660751375168</v>
      </c>
    </row>
    <row r="32" spans="1:8" x14ac:dyDescent="0.25">
      <c r="A32" s="1">
        <v>400.00060200000001</v>
      </c>
      <c r="B32">
        <v>33.335030000000003</v>
      </c>
      <c r="C32" s="1">
        <v>9.4887980689655205</v>
      </c>
      <c r="D32" s="3">
        <f t="shared" ref="D32" si="3">$B$29-B32</f>
        <v>5.4879589999999965</v>
      </c>
      <c r="G32" s="8">
        <f>D32/C32</f>
        <v>0.57836187050382659</v>
      </c>
    </row>
    <row r="33" spans="1:7" x14ac:dyDescent="0.25">
      <c r="A33" s="1">
        <v>399.998825482759</v>
      </c>
      <c r="B33">
        <v>38.757446000000002</v>
      </c>
      <c r="C33" s="1">
        <v>8.9793103448275905E-5</v>
      </c>
    </row>
    <row r="34" spans="1:7" x14ac:dyDescent="0.25">
      <c r="A34" s="1">
        <v>450.00048837931001</v>
      </c>
      <c r="B34">
        <v>46.749696999999998</v>
      </c>
      <c r="C34" s="1">
        <v>8.5275862068965501E-5</v>
      </c>
    </row>
    <row r="35" spans="1:7" x14ac:dyDescent="0.25">
      <c r="A35" s="1">
        <v>449.99918344827603</v>
      </c>
      <c r="B35" s="1">
        <v>44.746231999999999</v>
      </c>
      <c r="C35" s="1">
        <v>3.3074489310344801</v>
      </c>
      <c r="D35" s="3">
        <f>$B$34-B35</f>
        <v>2.0034649999999985</v>
      </c>
      <c r="E35" s="3">
        <f>INDEX(LINEST(D35:D37,C35:C37),1)</f>
        <v>0.59366027001237243</v>
      </c>
      <c r="F35" s="3">
        <f>INDEX(LINEST(D35:D37,C35:C37),2)</f>
        <v>4.7230908055052812E-2</v>
      </c>
      <c r="G35" s="8">
        <f>D35/C35</f>
        <v>0.60574329090951951</v>
      </c>
    </row>
    <row r="36" spans="1:7" x14ac:dyDescent="0.25">
      <c r="A36" s="1">
        <v>450.00056934482802</v>
      </c>
      <c r="B36" s="1">
        <v>43.223050000000001</v>
      </c>
      <c r="C36" s="1">
        <v>5.83916241379311</v>
      </c>
      <c r="D36" s="3">
        <f t="shared" ref="D36:D37" si="4">$B$34-B36</f>
        <v>3.526646999999997</v>
      </c>
      <c r="G36" s="8">
        <f>D36/C36</f>
        <v>0.60396453293873931</v>
      </c>
    </row>
    <row r="37" spans="1:7" x14ac:dyDescent="0.25">
      <c r="A37" s="1">
        <v>450.00206572413799</v>
      </c>
      <c r="B37" s="1">
        <v>41.315516000000002</v>
      </c>
      <c r="C37" s="1">
        <v>9.0836810000000003</v>
      </c>
      <c r="D37" s="3">
        <f t="shared" si="4"/>
        <v>5.4341809999999953</v>
      </c>
      <c r="G37" s="8">
        <f>D37/C37</f>
        <v>0.59823556111228426</v>
      </c>
    </row>
    <row r="38" spans="1:7" x14ac:dyDescent="0.25">
      <c r="A38" s="1">
        <v>449.99836034482797</v>
      </c>
      <c r="B38" s="1">
        <v>46.693198000000002</v>
      </c>
      <c r="C38" s="1">
        <v>9.7862068965517195E-5</v>
      </c>
    </row>
    <row r="39" spans="1:7" x14ac:dyDescent="0.25">
      <c r="A39" s="1">
        <v>500.000332551724</v>
      </c>
      <c r="B39" s="1">
        <v>55.503613000000001</v>
      </c>
      <c r="C39" s="1">
        <v>7.7827586206896595E-5</v>
      </c>
    </row>
    <row r="40" spans="1:7" x14ac:dyDescent="0.25">
      <c r="A40" s="1">
        <v>499.99990117241401</v>
      </c>
      <c r="B40" s="1">
        <v>53.576321</v>
      </c>
      <c r="C40" s="1">
        <v>3.1756438275862102</v>
      </c>
      <c r="D40" s="3">
        <f>$B$39-B40</f>
        <v>1.9272920000000013</v>
      </c>
      <c r="E40" s="3">
        <f>INDEX(LINEST(D40:D42,C40:C42),1)</f>
        <v>0.57211056752480094</v>
      </c>
      <c r="F40" s="3">
        <f>INDEX(LINEST(D40:D42,C40:C42),2)</f>
        <v>0.10919386398011532</v>
      </c>
      <c r="G40" s="8">
        <f>D40/C40</f>
        <v>0.60689803537096465</v>
      </c>
    </row>
    <row r="41" spans="1:7" x14ac:dyDescent="0.25">
      <c r="A41" s="1">
        <v>499.99992641379299</v>
      </c>
      <c r="B41" s="1">
        <v>52.184708000000001</v>
      </c>
      <c r="C41" s="1">
        <v>5.6142774827586202</v>
      </c>
      <c r="D41" s="3">
        <f t="shared" ref="D41:D42" si="5">$B$39-B41</f>
        <v>3.3189050000000009</v>
      </c>
      <c r="G41" s="8">
        <f>D41/C41</f>
        <v>0.591154429076995</v>
      </c>
    </row>
    <row r="42" spans="1:7" x14ac:dyDescent="0.25">
      <c r="A42" s="1">
        <v>500.00021679310299</v>
      </c>
      <c r="B42" s="1">
        <v>50.393075000000003</v>
      </c>
      <c r="C42" s="1">
        <v>8.74017510344828</v>
      </c>
      <c r="D42" s="3">
        <f t="shared" si="5"/>
        <v>5.1105379999999982</v>
      </c>
      <c r="G42" s="8">
        <f>D42/C42</f>
        <v>0.5847180336219725</v>
      </c>
    </row>
    <row r="43" spans="1:7" x14ac:dyDescent="0.25">
      <c r="A43"/>
      <c r="B43"/>
    </row>
  </sheetData>
  <pageMargins left="0.7" right="0.7" top="0.3" bottom="0.3" header="0.3" footer="0.3"/>
  <pageSetup paperSize="0" scale="0" orientation="portrait" usePrinterDefaults="0" useFirstPageNumber="1" horizontalDpi="0" verticalDpi="0" copies="0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59999389629810485"/>
  </sheetPr>
  <dimension ref="A1:T28"/>
  <sheetViews>
    <sheetView workbookViewId="0">
      <selection activeCell="M3" sqref="M3:P16"/>
    </sheetView>
  </sheetViews>
  <sheetFormatPr defaultRowHeight="15" x14ac:dyDescent="0.25"/>
  <cols>
    <col min="1" max="1" width="13.42578125" style="10" bestFit="1" customWidth="1"/>
    <col min="2" max="3" width="5.5703125" style="1" customWidth="1"/>
    <col min="4" max="8" width="5.5703125" customWidth="1"/>
    <col min="9" max="9" width="7" bestFit="1" customWidth="1"/>
    <col min="10" max="10" width="8" bestFit="1" customWidth="1"/>
    <col min="11" max="11" width="7.42578125" bestFit="1" customWidth="1"/>
    <col min="12" max="13" width="5.5703125" customWidth="1"/>
    <col min="14" max="16" width="5.5703125" style="1" customWidth="1"/>
  </cols>
  <sheetData>
    <row r="1" spans="1:20" x14ac:dyDescent="0.25">
      <c r="A1" s="14" t="str">
        <f ca="1">MID(CELL("filename",A1),FIND("]",CELL("filename",A1))+1,255)</f>
        <v>ipb2-28b-h2</v>
      </c>
      <c r="B1" s="37" t="s">
        <v>21</v>
      </c>
      <c r="C1" s="2" t="s">
        <v>23</v>
      </c>
    </row>
    <row r="2" spans="1:20" x14ac:dyDescent="0.25">
      <c r="A2" s="14"/>
      <c r="B2" s="37" t="s">
        <v>17</v>
      </c>
      <c r="C2" s="2" t="s">
        <v>24</v>
      </c>
      <c r="R2" s="37"/>
      <c r="S2" s="2"/>
    </row>
    <row r="3" spans="1:20" ht="60" x14ac:dyDescent="0.25">
      <c r="A3" s="24" t="s">
        <v>0</v>
      </c>
      <c r="B3" s="25" t="s">
        <v>2</v>
      </c>
      <c r="C3" s="25" t="s">
        <v>3</v>
      </c>
      <c r="D3" s="18" t="s">
        <v>4</v>
      </c>
      <c r="E3" s="18" t="s">
        <v>5</v>
      </c>
      <c r="F3" s="18" t="s">
        <v>7</v>
      </c>
      <c r="G3" s="18" t="s">
        <v>16</v>
      </c>
      <c r="H3" s="26"/>
      <c r="I3" s="20" t="s">
        <v>6</v>
      </c>
      <c r="J3" s="20" t="s">
        <v>5</v>
      </c>
      <c r="K3" s="20" t="s">
        <v>7</v>
      </c>
      <c r="L3" s="26"/>
      <c r="M3" s="20" t="s">
        <v>8</v>
      </c>
      <c r="N3" s="19" t="s">
        <v>12</v>
      </c>
      <c r="O3" s="19" t="s">
        <v>9</v>
      </c>
      <c r="P3" s="27" t="s">
        <v>13</v>
      </c>
      <c r="Q3" s="11"/>
    </row>
    <row r="4" spans="1:20" x14ac:dyDescent="0.25">
      <c r="A4" s="10">
        <v>200.002840508475</v>
      </c>
      <c r="B4" s="28">
        <v>13.200298999999999</v>
      </c>
      <c r="C4" s="1">
        <v>9.5474576271186397E-5</v>
      </c>
      <c r="D4" s="3"/>
      <c r="E4" s="3"/>
      <c r="F4" s="3"/>
      <c r="G4" s="3"/>
      <c r="I4" s="3">
        <f>A5/100</f>
        <v>2.0001387277966098</v>
      </c>
      <c r="J4" s="3">
        <f>E5</f>
        <v>0.45225118158322425</v>
      </c>
      <c r="K4" s="3">
        <f>F5</f>
        <v>4.6496645773602907E-2</v>
      </c>
      <c r="L4" s="8"/>
      <c r="M4" s="7">
        <v>1.5</v>
      </c>
      <c r="N4" s="22">
        <f>FORECAST(M4,$J$4:$J$5,$I$4:$I$5)</f>
        <v>0.42800425826817323</v>
      </c>
      <c r="O4" s="23">
        <f>M4^2*$I$10+$J$10*M4+$K$10</f>
        <v>0.41335216422290755</v>
      </c>
      <c r="P4" s="22">
        <f>M4^2*$I$11+$J$11*M4+$K$11</f>
        <v>0</v>
      </c>
      <c r="Q4" s="12"/>
    </row>
    <row r="5" spans="1:20" x14ac:dyDescent="0.25">
      <c r="A5" s="10">
        <v>200.013872779661</v>
      </c>
      <c r="B5" s="1">
        <v>12.438718</v>
      </c>
      <c r="C5" s="1">
        <v>1.60926228813559</v>
      </c>
      <c r="D5" s="3">
        <f>$B$4-B5</f>
        <v>0.76158099999999962</v>
      </c>
      <c r="E5" s="8">
        <f t="array" ref="E5:F5">LINEST(D5:D7,C5:C7)</f>
        <v>0.45225118158322425</v>
      </c>
      <c r="F5" s="8">
        <v>4.6496645773602907E-2</v>
      </c>
      <c r="G5" s="8">
        <f>D5/C5</f>
        <v>0.47324852239116899</v>
      </c>
      <c r="I5" s="3">
        <f>A10/100</f>
        <v>3.0000137072881397</v>
      </c>
      <c r="J5" s="3">
        <f>E10</f>
        <v>0.50072551601274784</v>
      </c>
      <c r="K5" s="3">
        <f>F10</f>
        <v>-4.6776203432279395E-3</v>
      </c>
      <c r="M5" s="7">
        <v>2</v>
      </c>
      <c r="N5" s="7">
        <f>J4</f>
        <v>0.45225118158322425</v>
      </c>
      <c r="O5" s="21">
        <f>N5</f>
        <v>0.45225118158322425</v>
      </c>
      <c r="P5" s="1">
        <f>K4</f>
        <v>4.6496645773602907E-2</v>
      </c>
      <c r="Q5" s="1"/>
    </row>
    <row r="6" spans="1:20" x14ac:dyDescent="0.25">
      <c r="A6" s="10">
        <v>200.01023394915299</v>
      </c>
      <c r="B6" s="1">
        <v>11.718404</v>
      </c>
      <c r="C6" s="1">
        <v>3.1322164067796598</v>
      </c>
      <c r="D6" s="3">
        <f>$B$4-B6</f>
        <v>1.4818949999999997</v>
      </c>
      <c r="E6" s="3"/>
      <c r="F6" s="3"/>
      <c r="G6" s="8">
        <f t="shared" ref="G6:G7" si="0">D6/C6</f>
        <v>0.47311386173460068</v>
      </c>
      <c r="I6" s="3">
        <f>A15/100</f>
        <v>3.9999907369491501</v>
      </c>
      <c r="J6" s="3">
        <f>E15</f>
        <v>0.5497211533591817</v>
      </c>
      <c r="K6" s="3">
        <f>F15</f>
        <v>-3.8901466027035925E-2</v>
      </c>
      <c r="M6" s="7">
        <v>2.5</v>
      </c>
      <c r="N6" s="22">
        <f>FORECAST(M6,$J$4:$J$7,$I$4:$I$7)</f>
        <v>0.48289966642882598</v>
      </c>
      <c r="O6" s="23">
        <f>M6^2*$I$10+$J$10*M6+$K$10</f>
        <v>0.48108908038893228</v>
      </c>
      <c r="P6" s="22">
        <f t="shared" ref="P6:P7" si="1">M6^2*$I$11+$J$11*M6+$K$11</f>
        <v>0</v>
      </c>
      <c r="Q6" s="12"/>
    </row>
    <row r="7" spans="1:20" x14ac:dyDescent="0.25">
      <c r="A7" s="10">
        <v>200.02787344067801</v>
      </c>
      <c r="B7" s="1">
        <v>10.318828999999999</v>
      </c>
      <c r="C7" s="1">
        <v>6.2821653898305101</v>
      </c>
      <c r="D7" s="3">
        <f>$B$4-B7</f>
        <v>2.8814700000000002</v>
      </c>
      <c r="E7" s="3"/>
      <c r="F7" s="3"/>
      <c r="G7" s="8">
        <f t="shared" si="0"/>
        <v>0.45867464818173803</v>
      </c>
      <c r="I7" s="3">
        <f>A20/100</f>
        <v>5.9999637927118599</v>
      </c>
      <c r="J7" s="3">
        <f>E20</f>
        <v>0.55793113930373617</v>
      </c>
      <c r="K7" s="3">
        <f>F20</f>
        <v>3.0409143457279519E-3</v>
      </c>
      <c r="M7" s="7">
        <v>2.75</v>
      </c>
      <c r="N7" s="22">
        <f>FORECAST(M7,$J$4:$J$7,$I$4:$I$7)</f>
        <v>0.48935104464199919</v>
      </c>
      <c r="O7" s="23">
        <f>M7^2*$I$10+$J$10*M7+$K$10</f>
        <v>0.49486046276504769</v>
      </c>
      <c r="P7" s="22">
        <f t="shared" si="1"/>
        <v>0</v>
      </c>
      <c r="Q7" s="12"/>
    </row>
    <row r="8" spans="1:20" x14ac:dyDescent="0.25">
      <c r="A8" s="10">
        <v>199.297415</v>
      </c>
      <c r="B8" s="1">
        <v>13.314454</v>
      </c>
      <c r="C8" s="1">
        <v>4.0949152542372902E-5</v>
      </c>
      <c r="D8" s="3"/>
      <c r="E8" s="3"/>
      <c r="F8" s="3"/>
      <c r="G8" s="3"/>
      <c r="I8" s="3"/>
      <c r="J8" s="3"/>
      <c r="K8" s="3"/>
      <c r="M8" s="7">
        <v>3</v>
      </c>
      <c r="N8" s="7">
        <f>J5</f>
        <v>0.50072551601274784</v>
      </c>
      <c r="O8" s="21">
        <f>N8</f>
        <v>0.50072551601274784</v>
      </c>
      <c r="P8" s="1">
        <f>K5</f>
        <v>-4.6776203432279395E-3</v>
      </c>
      <c r="Q8" s="1"/>
    </row>
    <row r="9" spans="1:20" x14ac:dyDescent="0.25">
      <c r="A9" s="10">
        <v>300.03800883050798</v>
      </c>
      <c r="B9" s="1">
        <v>23.582187000000001</v>
      </c>
      <c r="C9" s="1">
        <v>3.4288135593220301E-5</v>
      </c>
      <c r="D9" s="3"/>
      <c r="E9" s="3"/>
      <c r="F9" s="3"/>
      <c r="G9" s="3"/>
      <c r="I9" s="3" t="s">
        <v>10</v>
      </c>
      <c r="J9" s="3" t="s">
        <v>11</v>
      </c>
      <c r="K9" s="3" t="s">
        <v>1</v>
      </c>
      <c r="M9" s="7">
        <v>3.25</v>
      </c>
      <c r="N9" s="22">
        <f>FORECAST(M9,$J$5:$J$6,$I$5:$I$6)</f>
        <v>0.51297403510467321</v>
      </c>
      <c r="O9" s="23">
        <f>M9^2*$I$10+$J$10*M9+$K$10</f>
        <v>0.51860781151880964</v>
      </c>
      <c r="P9" s="22">
        <f t="shared" ref="P9:P11" si="2">M9^2*$I$11+$J$11*M9+$K$11</f>
        <v>0</v>
      </c>
      <c r="Q9" s="12"/>
    </row>
    <row r="10" spans="1:20" x14ac:dyDescent="0.25">
      <c r="A10" s="10">
        <v>300.00137072881398</v>
      </c>
      <c r="B10" s="1">
        <v>22.751487000000001</v>
      </c>
      <c r="C10" s="1">
        <v>1.3128321525423701</v>
      </c>
      <c r="D10" s="3">
        <f>$B$13-B10</f>
        <v>0.66202299999999781</v>
      </c>
      <c r="E10" s="8">
        <f t="array" ref="E10:F10">LINEST(D10:D12,C10:C12)</f>
        <v>0.50072551601274784</v>
      </c>
      <c r="F10" s="8">
        <v>-4.6776203432279395E-3</v>
      </c>
      <c r="G10" s="8">
        <f>D10/C10</f>
        <v>0.50427086106777219</v>
      </c>
      <c r="H10" s="13" t="s">
        <v>5</v>
      </c>
      <c r="I10" s="29">
        <f>INDEX(LINEST(J4:J7,I4:I7^{1,2}),1)</f>
        <v>-1.012110932925037E-2</v>
      </c>
      <c r="J10" s="29">
        <f>INDEX(LINEST(J4:J7,I4:I7^{1,2}),2)</f>
        <v>0.10822135348302617</v>
      </c>
      <c r="K10" s="29">
        <f>INDEX(LINEST(J4:J7,I4:I7^{1,2}),3)</f>
        <v>0.27379262998918164</v>
      </c>
      <c r="M10" s="7">
        <v>3.5</v>
      </c>
      <c r="N10" s="22">
        <f>FORECAST(M10,$J$5:$J$6,$I$5:$I$6)</f>
        <v>0.52522322580934455</v>
      </c>
      <c r="O10" s="23">
        <f>M10^2*$I$10+$J$10*M10+$K$10</f>
        <v>0.52858377789645616</v>
      </c>
      <c r="P10" s="22">
        <f t="shared" si="2"/>
        <v>0</v>
      </c>
      <c r="Q10" s="12"/>
    </row>
    <row r="11" spans="1:20" x14ac:dyDescent="0.25">
      <c r="A11" s="10">
        <v>299.99938191525399</v>
      </c>
      <c r="B11" s="1">
        <v>22.146601</v>
      </c>
      <c r="C11" s="1">
        <v>2.5670454745762701</v>
      </c>
      <c r="D11" s="3">
        <f t="shared" ref="D11:D12" si="3">$B$13-B11</f>
        <v>1.2669089999999983</v>
      </c>
      <c r="E11" s="3"/>
      <c r="F11" s="3"/>
      <c r="G11" s="8">
        <f t="shared" ref="G11:G12" si="4">D11/C11</f>
        <v>0.49352807051815895</v>
      </c>
      <c r="H11" s="33"/>
      <c r="I11" s="34"/>
      <c r="J11" s="34"/>
      <c r="K11" s="34"/>
      <c r="M11" s="7">
        <v>3.75</v>
      </c>
      <c r="N11" s="22">
        <f>FORECAST(M11,$J$5:$J$6,$I$5:$I$6)</f>
        <v>0.53747241651401578</v>
      </c>
      <c r="O11" s="23">
        <f>M11^2*$I$10+$J$10*M11+$K$10</f>
        <v>0.5372946056079464</v>
      </c>
      <c r="P11" s="22">
        <f t="shared" si="2"/>
        <v>0</v>
      </c>
      <c r="Q11" s="12"/>
    </row>
    <row r="12" spans="1:20" x14ac:dyDescent="0.25">
      <c r="A12" s="10">
        <v>299.99500798305098</v>
      </c>
      <c r="B12" s="1">
        <v>20.816188</v>
      </c>
      <c r="C12" s="1">
        <v>5.1875389830508496</v>
      </c>
      <c r="D12" s="3">
        <f t="shared" si="3"/>
        <v>2.5973219999999984</v>
      </c>
      <c r="E12" s="3"/>
      <c r="F12" s="3"/>
      <c r="G12" s="8">
        <f t="shared" si="4"/>
        <v>0.5006848157645043</v>
      </c>
      <c r="I12" s="29"/>
      <c r="J12" s="29"/>
      <c r="K12" s="29"/>
      <c r="L12" s="9"/>
      <c r="M12" s="7">
        <v>4</v>
      </c>
      <c r="N12" s="7">
        <f>J6</f>
        <v>0.5497211533591817</v>
      </c>
      <c r="O12" s="21">
        <f>N12</f>
        <v>0.5497211533591817</v>
      </c>
      <c r="P12" s="1">
        <f>K6</f>
        <v>-3.8901466027035925E-2</v>
      </c>
      <c r="Q12" s="1"/>
    </row>
    <row r="13" spans="1:20" x14ac:dyDescent="0.25">
      <c r="A13" s="10">
        <v>300.00461957627101</v>
      </c>
      <c r="B13" s="28">
        <v>23.413509999999999</v>
      </c>
      <c r="C13" s="1">
        <v>4.1830508474576298E-5</v>
      </c>
      <c r="D13" s="3"/>
      <c r="E13" s="3"/>
      <c r="F13" s="3"/>
      <c r="G13" s="3"/>
      <c r="M13" s="7">
        <v>4.5</v>
      </c>
      <c r="N13" s="22">
        <f>FORECAST(M13,$J$6:$J$7,$I$6:$I$7)</f>
        <v>0.55177371552243992</v>
      </c>
      <c r="O13" s="23">
        <f>M13^2*$I$10+$J$10*M13+$K$10</f>
        <v>0.55583625674547943</v>
      </c>
      <c r="P13" s="22">
        <f t="shared" ref="P13:P15" si="5">M13^2*$I$11+$J$11*M13+$K$11</f>
        <v>0</v>
      </c>
      <c r="Q13" s="12"/>
      <c r="T13" s="12"/>
    </row>
    <row r="14" spans="1:20" x14ac:dyDescent="0.25">
      <c r="A14" s="10">
        <v>400.055085813559</v>
      </c>
      <c r="B14" s="1">
        <v>36.177188999999998</v>
      </c>
      <c r="C14" s="1">
        <v>3.4728813559321999E-5</v>
      </c>
      <c r="D14" s="3"/>
      <c r="E14" s="3"/>
      <c r="F14" s="3"/>
      <c r="G14" s="3"/>
      <c r="I14" s="16"/>
      <c r="J14" s="16"/>
      <c r="K14" s="16"/>
      <c r="M14" s="7">
        <v>5</v>
      </c>
      <c r="N14" s="22">
        <f>FORECAST(M14,$J$6:$J$7,$I$6:$I$7)</f>
        <v>0.55382623966042721</v>
      </c>
      <c r="O14" s="23">
        <f>M14^2*$I$10+$J$10*M14+$K$10</f>
        <v>0.56187166417305323</v>
      </c>
      <c r="P14" s="22">
        <f t="shared" si="5"/>
        <v>0</v>
      </c>
      <c r="Q14" s="12"/>
    </row>
    <row r="15" spans="1:20" x14ac:dyDescent="0.25">
      <c r="A15" s="10">
        <v>399.99907369491501</v>
      </c>
      <c r="B15" s="1">
        <v>35.465138000000003</v>
      </c>
      <c r="C15" s="1">
        <v>1.0984414406779699</v>
      </c>
      <c r="D15" s="3">
        <f>$B$18-B15</f>
        <v>0.56349499999999608</v>
      </c>
      <c r="E15" s="8">
        <f t="array" ref="E15:F15">LINEST(D15:D17,C15:C17)</f>
        <v>0.5497211533591817</v>
      </c>
      <c r="F15" s="8">
        <v>-3.8901466027035925E-2</v>
      </c>
      <c r="G15" s="8">
        <f>D15/C15</f>
        <v>0.51299503016947434</v>
      </c>
      <c r="M15" s="7">
        <v>5.5</v>
      </c>
      <c r="N15" s="22">
        <f t="shared" ref="N15" si="6">FORECAST(M15,$J$6:$J$7,$I$6:$I$7)</f>
        <v>0.55587876379841461</v>
      </c>
      <c r="O15" s="23">
        <f>M15^2*$I$10+$J$10*M15+$K$10</f>
        <v>0.56284651693600185</v>
      </c>
      <c r="P15" s="22">
        <f t="shared" si="5"/>
        <v>0</v>
      </c>
      <c r="Q15" s="12"/>
    </row>
    <row r="16" spans="1:20" x14ac:dyDescent="0.25">
      <c r="A16" s="10">
        <v>399.997990474576</v>
      </c>
      <c r="B16" s="1">
        <v>34.882339999999999</v>
      </c>
      <c r="C16" s="1">
        <v>2.1521238135593199</v>
      </c>
      <c r="D16" s="3">
        <f t="shared" ref="D16:D17" si="7">$B$18-B16</f>
        <v>1.146293</v>
      </c>
      <c r="E16" s="3"/>
      <c r="F16" s="3"/>
      <c r="G16" s="8">
        <f t="shared" ref="G16:G17" si="8">D16/C16</f>
        <v>0.53263338883100197</v>
      </c>
      <c r="M16" s="7">
        <v>6</v>
      </c>
      <c r="N16" s="7">
        <f>J7</f>
        <v>0.55793113930373617</v>
      </c>
      <c r="O16" s="21">
        <f>N16</f>
        <v>0.55793113930373617</v>
      </c>
      <c r="P16" s="1">
        <f>K7</f>
        <v>3.0409143457279519E-3</v>
      </c>
      <c r="Q16" s="1"/>
    </row>
    <row r="17" spans="1:7" x14ac:dyDescent="0.25">
      <c r="A17" s="10">
        <v>399.99551440677999</v>
      </c>
      <c r="B17" s="1">
        <v>33.670048000000001</v>
      </c>
      <c r="C17" s="1">
        <v>4.36252616949153</v>
      </c>
      <c r="D17" s="3">
        <f t="shared" si="7"/>
        <v>2.3585849999999979</v>
      </c>
      <c r="E17" s="3"/>
      <c r="F17" s="3"/>
      <c r="G17" s="8">
        <f t="shared" si="8"/>
        <v>0.54064661353650989</v>
      </c>
    </row>
    <row r="18" spans="1:7" x14ac:dyDescent="0.25">
      <c r="A18" s="10">
        <v>400.01121910169502</v>
      </c>
      <c r="B18" s="28">
        <v>36.028632999999999</v>
      </c>
      <c r="C18" s="1">
        <v>4.7745762711864401E-5</v>
      </c>
      <c r="D18" s="3"/>
      <c r="E18" s="3"/>
      <c r="F18" s="3"/>
      <c r="G18" s="3"/>
    </row>
    <row r="19" spans="1:7" x14ac:dyDescent="0.25">
      <c r="A19" s="10">
        <v>600.00105620339002</v>
      </c>
      <c r="B19" s="28">
        <v>71.912785</v>
      </c>
      <c r="C19" s="1">
        <v>3.5898305084745797E-5</v>
      </c>
      <c r="D19" s="3"/>
      <c r="E19" s="3"/>
      <c r="F19" s="3"/>
      <c r="G19" s="3"/>
    </row>
    <row r="20" spans="1:7" x14ac:dyDescent="0.25">
      <c r="A20" s="10">
        <v>599.99637927118602</v>
      </c>
      <c r="B20" s="1">
        <v>71.342080999999993</v>
      </c>
      <c r="C20" s="1">
        <v>0.97600622033898299</v>
      </c>
      <c r="D20" s="3">
        <f>$B$19-B20</f>
        <v>0.57070400000000632</v>
      </c>
      <c r="E20" s="8">
        <f t="array" ref="E20:F20">LINEST(D20:D22,C20:C22)</f>
        <v>0.55793113930373617</v>
      </c>
      <c r="F20" s="8">
        <v>3.0409143457279519E-3</v>
      </c>
      <c r="G20" s="8">
        <f>D20/C20</f>
        <v>0.58473397823406437</v>
      </c>
    </row>
    <row r="21" spans="1:7" x14ac:dyDescent="0.25">
      <c r="A21" s="10">
        <v>599.99661918644097</v>
      </c>
      <c r="B21" s="1">
        <v>70.873514999999998</v>
      </c>
      <c r="C21" s="1">
        <v>1.9184015254237301</v>
      </c>
      <c r="D21" s="3">
        <f>$B$19-B21</f>
        <v>1.0392700000000019</v>
      </c>
      <c r="E21" s="3"/>
      <c r="F21" s="3"/>
      <c r="G21" s="8">
        <f t="shared" ref="G21:G22" si="9">D21/C21</f>
        <v>0.54173747582402043</v>
      </c>
    </row>
    <row r="22" spans="1:7" x14ac:dyDescent="0.25">
      <c r="A22" s="10">
        <v>599.99194540678002</v>
      </c>
      <c r="B22" s="1">
        <v>69.722155000000001</v>
      </c>
      <c r="C22" s="1">
        <v>3.9012001525423701</v>
      </c>
      <c r="D22" s="3">
        <f>$B$19-B22</f>
        <v>2.1906299999999987</v>
      </c>
      <c r="E22" s="3"/>
      <c r="F22" s="3"/>
      <c r="G22" s="8">
        <f t="shared" si="9"/>
        <v>0.56152720043661153</v>
      </c>
    </row>
    <row r="23" spans="1:7" x14ac:dyDescent="0.25">
      <c r="D23" s="3"/>
      <c r="E23" s="3"/>
      <c r="F23" s="3"/>
      <c r="G23" s="3"/>
    </row>
    <row r="24" spans="1:7" x14ac:dyDescent="0.25">
      <c r="D24" s="3"/>
      <c r="E24" s="3"/>
      <c r="F24" s="3"/>
      <c r="G24" s="3"/>
    </row>
    <row r="25" spans="1:7" x14ac:dyDescent="0.25">
      <c r="D25" s="3"/>
      <c r="E25" s="8"/>
      <c r="F25" s="8"/>
      <c r="G25" s="8"/>
    </row>
    <row r="26" spans="1:7" x14ac:dyDescent="0.25">
      <c r="D26" s="3"/>
      <c r="E26" s="3"/>
      <c r="F26" s="3"/>
      <c r="G26" s="8"/>
    </row>
    <row r="27" spans="1:7" x14ac:dyDescent="0.25">
      <c r="D27" s="3"/>
      <c r="E27" s="3"/>
      <c r="F27" s="3"/>
      <c r="G27" s="8"/>
    </row>
    <row r="28" spans="1:7" x14ac:dyDescent="0.25">
      <c r="D28" s="3"/>
      <c r="E28" s="3"/>
      <c r="F28" s="3"/>
      <c r="G28" s="3"/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T42"/>
  <sheetViews>
    <sheetView zoomScaleNormal="100" workbookViewId="0">
      <selection activeCell="K29" sqref="K29"/>
    </sheetView>
  </sheetViews>
  <sheetFormatPr defaultColWidth="9" defaultRowHeight="15" x14ac:dyDescent="0.25"/>
  <cols>
    <col min="1" max="1" width="15.7109375" style="5" bestFit="1" customWidth="1"/>
    <col min="2" max="2" width="5.5703125" style="3" customWidth="1"/>
    <col min="3" max="3" width="12.28515625" style="3" customWidth="1"/>
    <col min="4" max="4" width="7.7109375" style="3" customWidth="1"/>
    <col min="5" max="6" width="5.5703125" style="3" customWidth="1"/>
    <col min="7" max="7" width="9.85546875" style="3" bestFit="1" customWidth="1"/>
    <col min="8" max="8" width="5.5703125" style="3" customWidth="1"/>
    <col min="9" max="9" width="7" style="4" bestFit="1" customWidth="1"/>
    <col min="10" max="11" width="6.42578125" style="4" bestFit="1" customWidth="1"/>
    <col min="12" max="12" width="5.5703125" style="4" customWidth="1"/>
    <col min="13" max="13" width="8.5703125" style="4" bestFit="1" customWidth="1"/>
    <col min="14" max="14" width="10.140625" style="4" bestFit="1" customWidth="1"/>
    <col min="15" max="15" width="12.140625" style="4" bestFit="1" customWidth="1"/>
    <col min="16" max="17" width="5.5703125" style="4" customWidth="1"/>
    <col min="18" max="16384" width="9" style="4"/>
  </cols>
  <sheetData>
    <row r="1" spans="1:20" x14ac:dyDescent="0.25">
      <c r="A1" s="32" t="str">
        <f ca="1">MID(CELL("filename",A1),FIND("]",CELL("filename",A1))+1,255)</f>
        <v>DC-h2-sri-ipb2-27b</v>
      </c>
      <c r="B1" s="37" t="s">
        <v>21</v>
      </c>
      <c r="C1" s="2" t="s">
        <v>20</v>
      </c>
    </row>
    <row r="2" spans="1:20" x14ac:dyDescent="0.25">
      <c r="A2" s="32"/>
      <c r="B2" s="37" t="s">
        <v>19</v>
      </c>
      <c r="C2" s="2" t="s">
        <v>25</v>
      </c>
      <c r="O2" s="2"/>
      <c r="P2" s="2"/>
    </row>
    <row r="3" spans="1:20" ht="44.25" customHeight="1" x14ac:dyDescent="0.25">
      <c r="A3" s="17" t="s">
        <v>0</v>
      </c>
      <c r="B3" s="18" t="s">
        <v>2</v>
      </c>
      <c r="C3" s="19" t="s">
        <v>14</v>
      </c>
      <c r="D3" s="18" t="s">
        <v>15</v>
      </c>
      <c r="E3" s="18" t="s">
        <v>5</v>
      </c>
      <c r="F3" s="18" t="s">
        <v>7</v>
      </c>
      <c r="G3" s="18" t="s">
        <v>16</v>
      </c>
      <c r="H3" s="18"/>
      <c r="I3" s="20" t="s">
        <v>6</v>
      </c>
      <c r="J3" s="6" t="s">
        <v>5</v>
      </c>
      <c r="K3" s="6" t="s">
        <v>7</v>
      </c>
      <c r="M3" s="6" t="s">
        <v>8</v>
      </c>
      <c r="N3" s="6" t="s">
        <v>12</v>
      </c>
      <c r="O3" s="6" t="s">
        <v>9</v>
      </c>
      <c r="P3" s="6" t="s">
        <v>7</v>
      </c>
      <c r="Q3" s="4" t="s">
        <v>27</v>
      </c>
      <c r="S3" s="4" t="s">
        <v>28</v>
      </c>
      <c r="T3" s="4" t="s">
        <v>29</v>
      </c>
    </row>
    <row r="4" spans="1:20" x14ac:dyDescent="0.25">
      <c r="A4" s="10">
        <v>121.458389</v>
      </c>
      <c r="B4">
        <f>B8</f>
        <v>9.3409230000000001</v>
      </c>
      <c r="C4" s="1">
        <v>6.5600000000000001E-4</v>
      </c>
      <c r="I4" s="3">
        <f>A5/100</f>
        <v>1.5001390100000001</v>
      </c>
      <c r="J4" s="3">
        <f>E5</f>
        <v>0.41084043000987536</v>
      </c>
      <c r="K4" s="3">
        <f>F5</f>
        <v>3.16822469613256E-2</v>
      </c>
      <c r="M4" s="7">
        <v>1.5</v>
      </c>
      <c r="N4" s="3">
        <f>J4</f>
        <v>0.41084043000987536</v>
      </c>
      <c r="O4" s="21">
        <f>N4</f>
        <v>0.41084043000987536</v>
      </c>
      <c r="P4" s="3">
        <f>K4</f>
        <v>3.16822469613256E-2</v>
      </c>
      <c r="Q4" s="38">
        <f>'ipb2-28b-h2'!O4</f>
        <v>0.41335216422290755</v>
      </c>
      <c r="R4" s="3">
        <f t="shared" ref="R4:R16" si="0">O4-Q4</f>
        <v>-2.5117342130321907E-3</v>
      </c>
      <c r="S4" s="3">
        <f>'ipb1-29b-he-101216'!O4</f>
        <v>0.49163676459044392</v>
      </c>
      <c r="T4" s="3">
        <f>'ipb1-29b-h2'!O4</f>
        <v>0.4478814859572835</v>
      </c>
    </row>
    <row r="5" spans="1:20" x14ac:dyDescent="0.25">
      <c r="A5" s="10">
        <v>150.013901</v>
      </c>
      <c r="B5">
        <v>7.6454899999999997</v>
      </c>
      <c r="C5" s="1">
        <v>4.081588</v>
      </c>
      <c r="D5" s="3">
        <f>$B$4-B5</f>
        <v>1.6954330000000004</v>
      </c>
      <c r="E5" s="3">
        <f>INDEX(LINEST(D5:D7,C5:C7),1)</f>
        <v>0.41084043000987536</v>
      </c>
      <c r="F5" s="3">
        <f>INDEX(LINEST(D5:D7,C5:C7),2)</f>
        <v>3.16822469613256E-2</v>
      </c>
      <c r="G5" s="8">
        <f>D5/C5</f>
        <v>0.41538562931878487</v>
      </c>
      <c r="H5" s="8"/>
      <c r="I5" s="3">
        <f>A10/100</f>
        <v>2.0000372300000002</v>
      </c>
      <c r="J5" s="3">
        <f>E10</f>
        <v>0.4380935452446082</v>
      </c>
      <c r="K5" s="3">
        <f>F10</f>
        <v>0.14662166096612816</v>
      </c>
      <c r="M5" s="7">
        <v>2</v>
      </c>
      <c r="N5" s="3">
        <f>J5</f>
        <v>0.4380935452446082</v>
      </c>
      <c r="O5" s="21">
        <f t="shared" ref="O5:O6" si="1">N5</f>
        <v>0.4380935452446082</v>
      </c>
      <c r="P5" s="3">
        <f>K5</f>
        <v>0.14662166096612816</v>
      </c>
      <c r="Q5" s="39">
        <f>'ipb2-28b-h2'!O5</f>
        <v>0.45225118158322425</v>
      </c>
      <c r="R5" s="3">
        <f t="shared" si="0"/>
        <v>-1.4157636338616053E-2</v>
      </c>
      <c r="S5" s="3">
        <f>'ipb1-29b-he-101216'!O5</f>
        <v>0.51685078285366837</v>
      </c>
      <c r="T5" s="3">
        <f>'ipb1-29b-h2'!O5</f>
        <v>0.46795946724441367</v>
      </c>
    </row>
    <row r="6" spans="1:20" x14ac:dyDescent="0.25">
      <c r="A6" s="10">
        <v>149.990555</v>
      </c>
      <c r="B6">
        <v>5.9639499999999996</v>
      </c>
      <c r="C6" s="1">
        <v>8.0829489999999993</v>
      </c>
      <c r="D6" s="3">
        <f t="shared" ref="D6:D7" si="2">$B$4-B6</f>
        <v>3.3769730000000004</v>
      </c>
      <c r="G6" s="8">
        <f t="shared" ref="G6:G7" si="3">D6/C6</f>
        <v>0.41778972006380355</v>
      </c>
      <c r="I6" s="3">
        <f>A15/100</f>
        <v>2.4999970999999999</v>
      </c>
      <c r="J6" s="3">
        <f>E15</f>
        <v>0.47839048915851073</v>
      </c>
      <c r="K6" s="3">
        <f>F15</f>
        <v>6.0570896685289366E-2</v>
      </c>
      <c r="M6" s="7">
        <v>2.5</v>
      </c>
      <c r="N6" s="3">
        <f>J6</f>
        <v>0.47839048915851073</v>
      </c>
      <c r="O6" s="21">
        <f t="shared" si="1"/>
        <v>0.47839048915851073</v>
      </c>
      <c r="P6" s="3">
        <f>K6</f>
        <v>6.0570896685289366E-2</v>
      </c>
      <c r="Q6" s="38">
        <f>'ipb2-28b-h2'!O6</f>
        <v>0.48108908038893228</v>
      </c>
      <c r="R6" s="3">
        <f t="shared" si="0"/>
        <v>-2.6985912304215431E-3</v>
      </c>
      <c r="S6" s="3">
        <f>'ipb1-29b-he-101216'!O6</f>
        <v>0.54381480016859618</v>
      </c>
      <c r="T6" s="3">
        <f>'ipb1-29b-h2'!O6</f>
        <v>0.49616245375907758</v>
      </c>
    </row>
    <row r="7" spans="1:20" x14ac:dyDescent="0.25">
      <c r="A7" s="10">
        <v>150.00479100000001</v>
      </c>
      <c r="B7">
        <v>4.0992949999999997</v>
      </c>
      <c r="C7" s="1">
        <v>12.708836</v>
      </c>
      <c r="D7" s="3">
        <f t="shared" si="2"/>
        <v>5.2416280000000004</v>
      </c>
      <c r="G7" s="8">
        <f t="shared" si="3"/>
        <v>0.41243966009160876</v>
      </c>
      <c r="I7" s="3">
        <f>A20/100</f>
        <v>2.9999661300000002</v>
      </c>
      <c r="J7" s="3">
        <f>E20</f>
        <v>0.50850058684966015</v>
      </c>
      <c r="K7" s="3">
        <f>F20</f>
        <v>0.11610757219407075</v>
      </c>
      <c r="M7" s="7">
        <v>2.75</v>
      </c>
      <c r="N7" s="22"/>
      <c r="O7" s="23">
        <f>M7^2*$I$15+$J$15*M7+$K$15</f>
        <v>0.49517471573506122</v>
      </c>
      <c r="P7" s="3">
        <f>P6</f>
        <v>6.0570896685289366E-2</v>
      </c>
      <c r="Q7" s="38">
        <f>'ipb2-28b-h2'!O7</f>
        <v>0.49486046276504769</v>
      </c>
      <c r="R7" s="3">
        <f t="shared" si="0"/>
        <v>3.1425297001352881E-4</v>
      </c>
      <c r="S7" s="36">
        <f>'ipb1-29b-he-101216'!O7</f>
        <v>0.55066944396118356</v>
      </c>
      <c r="T7" s="36">
        <f>'ipb1-29b-h2'!O7</f>
        <v>0.51404700802891057</v>
      </c>
    </row>
    <row r="8" spans="1:20" x14ac:dyDescent="0.25">
      <c r="A8" s="10">
        <v>149.99766500000001</v>
      </c>
      <c r="B8">
        <v>9.3409230000000001</v>
      </c>
      <c r="C8" s="1">
        <v>6.4099999999999997E-4</v>
      </c>
      <c r="I8" s="3">
        <f>A25/100</f>
        <v>3.5000030500000001</v>
      </c>
      <c r="J8" s="3">
        <f>E25</f>
        <v>0.53696652633833164</v>
      </c>
      <c r="K8" s="3">
        <f>F25</f>
        <v>9.499183190019167E-2</v>
      </c>
      <c r="M8" s="7">
        <v>3</v>
      </c>
      <c r="N8" s="7">
        <f>J7</f>
        <v>0.50850058684966015</v>
      </c>
      <c r="O8" s="21">
        <f>N8</f>
        <v>0.50850058684966015</v>
      </c>
      <c r="P8" s="3">
        <f>K7</f>
        <v>0.11610757219407075</v>
      </c>
      <c r="Q8" s="39">
        <f>'ipb2-28b-h2'!O8</f>
        <v>0.50072551601274784</v>
      </c>
      <c r="R8" s="3">
        <f t="shared" si="0"/>
        <v>7.7750708369123123E-3</v>
      </c>
      <c r="S8" s="3">
        <f>'ipb1-29b-he-101216'!O8</f>
        <v>0.55575524747672289</v>
      </c>
      <c r="T8" s="3">
        <f>'ipb1-29b-h2'!O8</f>
        <v>0.5284040682623824</v>
      </c>
    </row>
    <row r="9" spans="1:20" x14ac:dyDescent="0.25">
      <c r="A9" s="10">
        <v>199.99108899999999</v>
      </c>
      <c r="B9">
        <v>14.025439</v>
      </c>
      <c r="C9" s="1">
        <v>5.6499999999999996E-4</v>
      </c>
      <c r="I9" s="3">
        <f>A30/100</f>
        <v>4.0001550300000002</v>
      </c>
      <c r="J9" s="3">
        <f>E30</f>
        <v>0.55861664491690266</v>
      </c>
      <c r="K9" s="3">
        <f>F30</f>
        <v>0.13793617787468992</v>
      </c>
      <c r="M9" s="7">
        <v>3.25</v>
      </c>
      <c r="N9" s="22"/>
      <c r="O9" s="23">
        <f t="shared" ref="O9:O11" si="4">M9^2*$I$15+$J$15*M9+$K$15</f>
        <v>0.52307930407047754</v>
      </c>
      <c r="P9" s="3">
        <f>P8</f>
        <v>0.11610757219407075</v>
      </c>
      <c r="Q9" s="38">
        <f>'ipb2-28b-h2'!O9</f>
        <v>0.51860781151880964</v>
      </c>
      <c r="R9" s="3">
        <f t="shared" si="0"/>
        <v>4.4714925516678994E-3</v>
      </c>
      <c r="S9" s="36">
        <f>'ipb1-29b-he-101216'!O9</f>
        <v>0.56703828665435096</v>
      </c>
      <c r="T9" s="36">
        <f>'ipb1-29b-h2'!O9</f>
        <v>0.54825198238411754</v>
      </c>
    </row>
    <row r="10" spans="1:20" x14ac:dyDescent="0.25">
      <c r="A10" s="10">
        <v>200.00372300000001</v>
      </c>
      <c r="B10">
        <v>12.266482999999999</v>
      </c>
      <c r="C10" s="1">
        <v>3.7282839999999999</v>
      </c>
      <c r="D10" s="3">
        <f>$B$9-B10</f>
        <v>1.7589560000000013</v>
      </c>
      <c r="E10" s="3">
        <f>INDEX(LINEST(D10:D12,C10:C12),1)</f>
        <v>0.4380935452446082</v>
      </c>
      <c r="F10" s="3">
        <f>INDEX(LINEST(D10:D12,C10:C12),2)</f>
        <v>0.14662166096612816</v>
      </c>
      <c r="G10" s="8">
        <f>D10/C10</f>
        <v>0.47178702051667776</v>
      </c>
      <c r="H10" s="8"/>
      <c r="I10" s="3">
        <f>A35/100</f>
        <v>4.49999904419355</v>
      </c>
      <c r="J10" s="3">
        <f>E35</f>
        <v>0.57693551723153269</v>
      </c>
      <c r="K10" s="3">
        <f>F35</f>
        <v>7.5686849156086922E-2</v>
      </c>
      <c r="M10" s="7">
        <v>3.5</v>
      </c>
      <c r="N10" s="30">
        <f>E25</f>
        <v>0.53696652633833164</v>
      </c>
      <c r="O10" s="31">
        <f>N10</f>
        <v>0.53696652633833164</v>
      </c>
      <c r="P10" s="3">
        <f>L9</f>
        <v>0</v>
      </c>
      <c r="Q10" s="38">
        <f>'ipb2-28b-h2'!O10</f>
        <v>0.52858377789645616</v>
      </c>
      <c r="R10" s="3">
        <f t="shared" si="0"/>
        <v>8.3827484418754761E-3</v>
      </c>
      <c r="S10" s="3">
        <f>'ipb1-29b-he-101216'!O10</f>
        <v>0.57418539473575259</v>
      </c>
      <c r="T10" s="3">
        <f>'ipb1-29b-h2'!O10</f>
        <v>0.57015222925348907</v>
      </c>
    </row>
    <row r="11" spans="1:20" x14ac:dyDescent="0.25">
      <c r="A11" s="10">
        <v>200.005325</v>
      </c>
      <c r="B11">
        <v>10.591348999999999</v>
      </c>
      <c r="C11" s="1">
        <v>7.4192600000000004</v>
      </c>
      <c r="D11" s="3">
        <f>$B$9-B11</f>
        <v>3.4340900000000012</v>
      </c>
      <c r="G11" s="8">
        <f t="shared" ref="G11:G12" si="5">D11/C11</f>
        <v>0.46286152527341018</v>
      </c>
      <c r="I11" s="3">
        <f>A40/100</f>
        <v>5.0000034167741898</v>
      </c>
      <c r="J11" s="3">
        <f>E40</f>
        <v>0.58076372300651835</v>
      </c>
      <c r="K11" s="3">
        <f>F40</f>
        <v>6.861762683996897E-2</v>
      </c>
      <c r="M11" s="7">
        <v>3.75</v>
      </c>
      <c r="N11" s="22"/>
      <c r="O11" s="23">
        <f t="shared" si="4"/>
        <v>0.54643412044061068</v>
      </c>
      <c r="P11" s="3">
        <f>L10</f>
        <v>0</v>
      </c>
      <c r="Q11" s="38">
        <f>'ipb2-28b-h2'!O11</f>
        <v>0.5372946056079464</v>
      </c>
      <c r="R11" s="3">
        <f t="shared" si="0"/>
        <v>9.1395148326642861E-3</v>
      </c>
      <c r="S11" s="36">
        <f>'ipb1-29b-he-101216'!O11</f>
        <v>0.5792096730333085</v>
      </c>
      <c r="T11" s="36">
        <f>'ipb1-29b-h2'!O11</f>
        <v>0.57627492745650033</v>
      </c>
    </row>
    <row r="12" spans="1:20" x14ac:dyDescent="0.25">
      <c r="A12" s="10">
        <v>199.99125699999999</v>
      </c>
      <c r="B12">
        <v>8.5398739999999993</v>
      </c>
      <c r="C12" s="1">
        <v>12.223597</v>
      </c>
      <c r="D12" s="3">
        <f>$B$9-B12</f>
        <v>5.4855650000000011</v>
      </c>
      <c r="G12" s="8">
        <f t="shared" si="5"/>
        <v>0.44876847625130323</v>
      </c>
      <c r="I12" s="3"/>
      <c r="J12" s="3"/>
      <c r="K12" s="3"/>
      <c r="M12" s="7">
        <v>4</v>
      </c>
      <c r="N12" s="7">
        <f>E30</f>
        <v>0.55861664491690266</v>
      </c>
      <c r="O12" s="21">
        <f>N12</f>
        <v>0.55861664491690266</v>
      </c>
      <c r="P12" s="3">
        <f>K8</f>
        <v>9.499183190019167E-2</v>
      </c>
      <c r="Q12" s="39">
        <f>'ipb2-28b-h2'!O12</f>
        <v>0.5497211533591817</v>
      </c>
      <c r="R12" s="3">
        <f t="shared" si="0"/>
        <v>8.8954915577209581E-3</v>
      </c>
      <c r="S12" s="3">
        <f>'ipb1-29b-he-101216'!O12</f>
        <v>0.59043911356022083</v>
      </c>
      <c r="T12" s="3">
        <f>'ipb1-29b-h2'!O12</f>
        <v>0.57986436537355046</v>
      </c>
    </row>
    <row r="13" spans="1:20" x14ac:dyDescent="0.25">
      <c r="A13" s="10">
        <v>200.004257</v>
      </c>
      <c r="B13">
        <v>14.017798000000001</v>
      </c>
      <c r="C13" s="1">
        <v>5.6499999999999996E-4</v>
      </c>
      <c r="M13" s="7">
        <v>4.5</v>
      </c>
      <c r="N13" s="30">
        <f>J10</f>
        <v>0.57693551723153269</v>
      </c>
      <c r="O13" s="31">
        <f>N13</f>
        <v>0.57693551723153269</v>
      </c>
      <c r="P13" s="3">
        <f>L9</f>
        <v>0</v>
      </c>
      <c r="Q13" s="38">
        <f>'ipb2-28b-h2'!O13</f>
        <v>0.55583625674547943</v>
      </c>
      <c r="R13" s="3">
        <f t="shared" si="0"/>
        <v>2.1099260486053262E-2</v>
      </c>
      <c r="S13" s="3">
        <f>'ipb1-29b-he-101216'!O13</f>
        <v>0.58536410306123443</v>
      </c>
      <c r="T13" s="3">
        <f>'ipb1-29b-h2'!O13</f>
        <v>0.59366027001237243</v>
      </c>
    </row>
    <row r="14" spans="1:20" x14ac:dyDescent="0.25">
      <c r="A14" s="10">
        <v>250.004166</v>
      </c>
      <c r="B14">
        <v>19.078040000000001</v>
      </c>
      <c r="C14" s="1">
        <v>4.8099999999999998E-4</v>
      </c>
      <c r="M14" s="7">
        <v>5</v>
      </c>
      <c r="N14" s="30">
        <f>J11</f>
        <v>0.58076372300651835</v>
      </c>
      <c r="O14" s="31">
        <f>N14</f>
        <v>0.58076372300651835</v>
      </c>
      <c r="P14" s="3">
        <f>L10</f>
        <v>0</v>
      </c>
      <c r="Q14" s="38">
        <f>'ipb2-28b-h2'!O14</f>
        <v>0.56187166417305323</v>
      </c>
      <c r="R14" s="3">
        <f t="shared" si="0"/>
        <v>1.889205883346512E-2</v>
      </c>
      <c r="S14" s="3">
        <f>'ipb1-29b-he-101216'!O14</f>
        <v>0.59434790825157446</v>
      </c>
      <c r="T14" s="3">
        <f>'ipb1-29b-h2'!O14</f>
        <v>0.57211056752480094</v>
      </c>
    </row>
    <row r="15" spans="1:20" x14ac:dyDescent="0.25">
      <c r="A15" s="10">
        <v>249.99970999999999</v>
      </c>
      <c r="B15">
        <v>17.402488999999999</v>
      </c>
      <c r="C15" s="1">
        <v>3.4028</v>
      </c>
      <c r="D15" s="3">
        <f>$B$14-B15</f>
        <v>1.6755510000000022</v>
      </c>
      <c r="E15" s="3">
        <f>INDEX(LINEST(D15:D17,C15:C17),1)</f>
        <v>0.47839048915851073</v>
      </c>
      <c r="F15" s="3">
        <f>INDEX(LINEST(D15:D17,C15:C17),2)</f>
        <v>6.0570896685289366E-2</v>
      </c>
      <c r="G15" s="8">
        <f>D15/C15</f>
        <v>0.49240360879275957</v>
      </c>
      <c r="H15" s="8"/>
      <c r="I15" s="29">
        <f>INDEX(LINEST(J4:J11,I4:I11^{1,2}),1)</f>
        <v>-9.099543930566268E-3</v>
      </c>
      <c r="J15" s="29">
        <f>INDEX(LINEST(J4:J11,I4:I11^{1,2}),2)</f>
        <v>0.11040644025423028</v>
      </c>
      <c r="K15" s="29">
        <f>INDEX(LINEST(J4:J11,I4:I11^{1,2}),3)</f>
        <v>0.26037230601083533</v>
      </c>
      <c r="M15" s="7">
        <v>5.5</v>
      </c>
      <c r="N15" s="22"/>
      <c r="O15" s="23">
        <f>M15^2*$I$15+$J$15*M15+$K$15</f>
        <v>0.59234652350947226</v>
      </c>
      <c r="P15" s="3">
        <f>L11</f>
        <v>0</v>
      </c>
      <c r="Q15" s="38">
        <f>'ipb2-28b-h2'!O15</f>
        <v>0.56284651693600185</v>
      </c>
      <c r="R15" s="3">
        <f t="shared" si="0"/>
        <v>2.9500006573470405E-2</v>
      </c>
      <c r="S15" s="36">
        <f>'ipb1-29b-he-101216'!O15</f>
        <v>0.58875455688525746</v>
      </c>
      <c r="T15" s="3">
        <f>'ipb1-29b-h2'!O15</f>
        <v>0.5228455234141075</v>
      </c>
    </row>
    <row r="16" spans="1:20" x14ac:dyDescent="0.25">
      <c r="A16" s="10">
        <v>250.005157</v>
      </c>
      <c r="B16">
        <v>15.743403000000001</v>
      </c>
      <c r="C16" s="1">
        <v>6.7964669999999998</v>
      </c>
      <c r="D16" s="3">
        <f>$B$14-B16</f>
        <v>3.3346370000000007</v>
      </c>
      <c r="G16" s="8">
        <f t="shared" ref="G16:G17" si="6">D16/C16</f>
        <v>0.49064271186779851</v>
      </c>
      <c r="M16" s="7">
        <v>6</v>
      </c>
      <c r="N16" s="22"/>
      <c r="O16" s="23">
        <f>M16^2*$I$15+$J$15*M16+$K$15</f>
        <v>0.59522736603583137</v>
      </c>
      <c r="P16" s="3">
        <f>L12</f>
        <v>0</v>
      </c>
      <c r="Q16" s="39">
        <f>'ipb2-28b-h2'!O16</f>
        <v>0.55793113930373617</v>
      </c>
      <c r="R16" s="3">
        <f t="shared" si="0"/>
        <v>3.7296226732095206E-2</v>
      </c>
      <c r="S16" s="36">
        <f>'ipb1-29b-he-101216'!O16</f>
        <v>0.58203738985027065</v>
      </c>
      <c r="T16" s="3">
        <f>'ipb1-29b-h2'!O16</f>
        <v>0.43491256711935955</v>
      </c>
    </row>
    <row r="17" spans="1:8" x14ac:dyDescent="0.25">
      <c r="A17" s="10">
        <v>250.013901</v>
      </c>
      <c r="B17">
        <v>13.644028</v>
      </c>
      <c r="C17" s="1">
        <v>11.252846999999999</v>
      </c>
      <c r="D17" s="3">
        <f>$B$14-B17</f>
        <v>5.434012000000001</v>
      </c>
      <c r="G17" s="8">
        <f t="shared" si="6"/>
        <v>0.48290108272155496</v>
      </c>
    </row>
    <row r="18" spans="1:8" x14ac:dyDescent="0.25">
      <c r="A18" s="10">
        <v>250.00830099999999</v>
      </c>
      <c r="B18">
        <v>19.071078</v>
      </c>
      <c r="C18" s="1">
        <v>5.1699999999999999E-4</v>
      </c>
    </row>
    <row r="19" spans="1:8" x14ac:dyDescent="0.25">
      <c r="A19" s="10">
        <v>299.99020400000001</v>
      </c>
      <c r="B19">
        <v>24.828835000000002</v>
      </c>
      <c r="C19" s="1">
        <v>4.5300000000000001E-4</v>
      </c>
    </row>
    <row r="20" spans="1:8" x14ac:dyDescent="0.25">
      <c r="A20" s="10">
        <v>299.99661300000002</v>
      </c>
      <c r="B20">
        <v>22.675654999999999</v>
      </c>
      <c r="C20" s="1">
        <v>4.0221939999999998</v>
      </c>
      <c r="D20" s="3">
        <f>$B$19-B20</f>
        <v>2.1531800000000025</v>
      </c>
      <c r="E20" s="3">
        <f>INDEX(LINEST(D20:D22,C20:C22),1)</f>
        <v>0.50850058684966015</v>
      </c>
      <c r="F20" s="3">
        <f>INDEX(LINEST(D20:D22,C20:C22),2)</f>
        <v>0.11610757219407075</v>
      </c>
      <c r="G20" s="8">
        <f>D20/C20</f>
        <v>0.53532475062117901</v>
      </c>
      <c r="H20" s="8"/>
    </row>
    <row r="21" spans="1:8" x14ac:dyDescent="0.25">
      <c r="A21" s="10">
        <v>300.00048800000002</v>
      </c>
      <c r="B21">
        <v>20.893549</v>
      </c>
      <c r="C21" s="1">
        <v>7.481738</v>
      </c>
      <c r="D21" s="3">
        <f>$B$19-B21</f>
        <v>3.9352860000000014</v>
      </c>
      <c r="G21" s="8">
        <f t="shared" ref="G21:G22" si="7">D21/C21</f>
        <v>0.52598553972352435</v>
      </c>
    </row>
    <row r="22" spans="1:8" x14ac:dyDescent="0.25">
      <c r="A22" s="10">
        <v>300.00799599999999</v>
      </c>
      <c r="B22">
        <v>18.689443000000001</v>
      </c>
      <c r="C22" s="1">
        <v>11.857958999999999</v>
      </c>
      <c r="D22" s="3">
        <f>$B$19-B22</f>
        <v>6.1393920000000008</v>
      </c>
      <c r="G22" s="8">
        <f t="shared" si="7"/>
        <v>0.51774441115878389</v>
      </c>
    </row>
    <row r="23" spans="1:8" x14ac:dyDescent="0.25">
      <c r="A23" s="10">
        <v>300.00244099999998</v>
      </c>
      <c r="B23">
        <v>24.797450999999999</v>
      </c>
      <c r="C23" s="1">
        <v>4.6099999999999998E-4</v>
      </c>
    </row>
    <row r="24" spans="1:8" x14ac:dyDescent="0.25">
      <c r="A24" s="10">
        <v>349.99331699999999</v>
      </c>
      <c r="B24">
        <v>31.140346000000001</v>
      </c>
      <c r="C24" s="1">
        <v>4.08E-4</v>
      </c>
    </row>
    <row r="25" spans="1:8" x14ac:dyDescent="0.25">
      <c r="A25" s="10">
        <v>350.00030500000003</v>
      </c>
      <c r="B25">
        <v>29.144012</v>
      </c>
      <c r="C25" s="1">
        <v>3.6259679999999999</v>
      </c>
      <c r="D25" s="3">
        <f>$B$24-B25</f>
        <v>1.9963340000000009</v>
      </c>
      <c r="E25" s="3">
        <f>INDEX(LINEST(D26:D27,C26:C27),1)</f>
        <v>0.53696652633833164</v>
      </c>
      <c r="F25" s="3">
        <f>INDEX(LINEST(D26:D27,C26:C27),2)</f>
        <v>9.499183190019167E-2</v>
      </c>
      <c r="G25" s="8">
        <f>D25/C25</f>
        <v>0.55056580753056872</v>
      </c>
      <c r="H25" s="8"/>
    </row>
    <row r="26" spans="1:8" x14ac:dyDescent="0.25">
      <c r="A26" s="10">
        <v>349.99060100000003</v>
      </c>
      <c r="B26">
        <v>27.409157</v>
      </c>
      <c r="C26" s="1">
        <v>6.7717390000000002</v>
      </c>
      <c r="D26" s="3">
        <f>$B$24-B26</f>
        <v>3.7311890000000005</v>
      </c>
      <c r="G26" s="8">
        <f t="shared" ref="G26:G27" si="8">D26/C26</f>
        <v>0.55099421286024175</v>
      </c>
    </row>
    <row r="27" spans="1:8" x14ac:dyDescent="0.25">
      <c r="A27" s="10">
        <v>349.99945100000002</v>
      </c>
      <c r="B27">
        <v>25.262744999999999</v>
      </c>
      <c r="C27" s="1">
        <v>10.769031</v>
      </c>
      <c r="D27" s="3">
        <f>$B$24-B27</f>
        <v>5.8776010000000021</v>
      </c>
      <c r="G27" s="8">
        <f t="shared" si="8"/>
        <v>0.54578736006981521</v>
      </c>
    </row>
    <row r="28" spans="1:8" x14ac:dyDescent="0.25">
      <c r="A28" s="10">
        <v>349.99423200000001</v>
      </c>
      <c r="B28">
        <v>31.179064</v>
      </c>
      <c r="C28" s="1">
        <v>4.1599999999999997E-4</v>
      </c>
    </row>
    <row r="29" spans="1:8" x14ac:dyDescent="0.25">
      <c r="A29" s="10">
        <v>399.993561</v>
      </c>
      <c r="B29">
        <v>38.221895000000004</v>
      </c>
      <c r="C29" s="1">
        <v>3.9100000000000002E-4</v>
      </c>
    </row>
    <row r="30" spans="1:8" x14ac:dyDescent="0.25">
      <c r="A30" s="10">
        <v>400.01550300000002</v>
      </c>
      <c r="B30">
        <v>35.714714000000001</v>
      </c>
      <c r="C30" s="1">
        <v>4.243125</v>
      </c>
      <c r="D30" s="3">
        <f>$B$29-B30</f>
        <v>2.5071810000000028</v>
      </c>
      <c r="E30" s="3">
        <f>INDEX(LINEST(D30:D32,C30:C32),1)</f>
        <v>0.55861664491690266</v>
      </c>
      <c r="F30" s="3">
        <f>INDEX(LINEST(D30:D32,C30:C32),2)</f>
        <v>0.13793617787468992</v>
      </c>
      <c r="G30" s="8">
        <f>D30/C30</f>
        <v>0.59088077772867942</v>
      </c>
    </row>
    <row r="31" spans="1:8" x14ac:dyDescent="0.25">
      <c r="A31" s="10">
        <v>400.00503500000002</v>
      </c>
      <c r="B31">
        <v>33.916840000000001</v>
      </c>
      <c r="C31" s="1">
        <v>7.4563709999999999</v>
      </c>
      <c r="D31" s="3">
        <f t="shared" ref="D31:D32" si="9">$B$29-B31</f>
        <v>4.305055000000003</v>
      </c>
      <c r="G31" s="8">
        <f t="shared" ref="G31:G32" si="10">D31/C31</f>
        <v>0.57736598675146433</v>
      </c>
    </row>
    <row r="32" spans="1:8" x14ac:dyDescent="0.25">
      <c r="A32" s="10">
        <v>399.99740600000001</v>
      </c>
      <c r="B32">
        <v>31.681488999999999</v>
      </c>
      <c r="C32" s="1">
        <v>11.462781</v>
      </c>
      <c r="D32" s="3">
        <f t="shared" si="9"/>
        <v>6.5404060000000044</v>
      </c>
      <c r="G32" s="8">
        <f t="shared" si="10"/>
        <v>0.57057759369214189</v>
      </c>
    </row>
    <row r="33" spans="1:7" x14ac:dyDescent="0.25">
      <c r="A33" s="10">
        <v>399.99977251612898</v>
      </c>
      <c r="B33">
        <v>38.182156999999997</v>
      </c>
      <c r="C33" s="1">
        <v>4.0438709677419399E-4</v>
      </c>
    </row>
    <row r="34" spans="1:7" x14ac:dyDescent="0.25">
      <c r="A34" s="10">
        <v>450.00015464516099</v>
      </c>
      <c r="B34">
        <v>46.020510999999999</v>
      </c>
      <c r="C34" s="1">
        <v>3.6161290322580598E-4</v>
      </c>
    </row>
    <row r="35" spans="1:7" x14ac:dyDescent="0.25">
      <c r="A35" s="10">
        <v>449.999904419355</v>
      </c>
      <c r="B35">
        <v>43.637956000000003</v>
      </c>
      <c r="C35" s="1">
        <v>4.0066363548387098</v>
      </c>
      <c r="D35" s="3">
        <f>$B$34-B35</f>
        <v>2.3825549999999964</v>
      </c>
      <c r="E35" s="3">
        <f>INDEX(LINEST(D35:D37,C35:C37),1)</f>
        <v>0.57693551723153269</v>
      </c>
      <c r="F35" s="3">
        <f>INDEX(LINEST(D35:D37,C35:C37),2)</f>
        <v>7.5686849156086922E-2</v>
      </c>
      <c r="G35" s="8">
        <f>D35/C35</f>
        <v>0.59465216929972875</v>
      </c>
    </row>
    <row r="36" spans="1:7" x14ac:dyDescent="0.25">
      <c r="A36" s="10">
        <v>449.99994093548401</v>
      </c>
      <c r="B36">
        <v>41.868616000000003</v>
      </c>
      <c r="C36" s="1">
        <v>7.0506142258064504</v>
      </c>
      <c r="D36" s="3">
        <f t="shared" ref="D36:D37" si="11">$B$34-B36</f>
        <v>4.1518949999999961</v>
      </c>
      <c r="G36" s="8">
        <f t="shared" ref="G36:G37" si="12">D36/C36</f>
        <v>0.58886997175414202</v>
      </c>
    </row>
    <row r="37" spans="1:7" x14ac:dyDescent="0.25">
      <c r="A37" s="10">
        <v>450.00073241935502</v>
      </c>
      <c r="B37">
        <v>39.681857000000001</v>
      </c>
      <c r="C37" s="1">
        <v>10.8620854193548</v>
      </c>
      <c r="D37" s="3">
        <f t="shared" si="11"/>
        <v>6.3386539999999982</v>
      </c>
      <c r="G37" s="8">
        <f t="shared" si="12"/>
        <v>0.5835577382502769</v>
      </c>
    </row>
    <row r="38" spans="1:7" x14ac:dyDescent="0.25">
      <c r="A38" s="10">
        <v>449.99888367741897</v>
      </c>
      <c r="B38">
        <v>45.952765999999997</v>
      </c>
      <c r="C38" s="1">
        <v>3.5251612903225801E-4</v>
      </c>
    </row>
    <row r="39" spans="1:7" x14ac:dyDescent="0.25">
      <c r="A39" s="10">
        <v>500.00030522580698</v>
      </c>
      <c r="B39">
        <v>54.551962000000003</v>
      </c>
      <c r="C39" s="1">
        <v>3.4064516129032299E-4</v>
      </c>
    </row>
    <row r="40" spans="1:7" x14ac:dyDescent="0.25">
      <c r="A40" s="10">
        <v>500.00034167741899</v>
      </c>
      <c r="B40">
        <v>52.267781999999997</v>
      </c>
      <c r="C40" s="1">
        <v>3.8097963870967799</v>
      </c>
      <c r="D40" s="3">
        <f>$B$39-B40</f>
        <v>2.2841800000000063</v>
      </c>
      <c r="E40" s="3">
        <f>INDEX(LINEST(D40:D42,C40:C42),1)</f>
        <v>0.58076372300651835</v>
      </c>
      <c r="F40" s="3">
        <f>INDEX(LINEST(D40:D42,C40:C42),2)</f>
        <v>6.861762683996897E-2</v>
      </c>
      <c r="G40" s="8">
        <f>D40/C40</f>
        <v>0.59955435091916931</v>
      </c>
    </row>
    <row r="41" spans="1:7" x14ac:dyDescent="0.25">
      <c r="A41" s="10">
        <v>500.00071864516099</v>
      </c>
      <c r="B41">
        <v>50.590806000000001</v>
      </c>
      <c r="C41" s="1">
        <v>6.7116438709677402</v>
      </c>
      <c r="D41" s="3">
        <f t="shared" ref="D41:D42" si="13">$B$39-B41</f>
        <v>3.9611560000000026</v>
      </c>
      <c r="G41" s="8">
        <f t="shared" ref="G41:G42" si="14">D41/C41</f>
        <v>0.59019162460848063</v>
      </c>
    </row>
    <row r="42" spans="1:7" x14ac:dyDescent="0.25">
      <c r="A42" s="10">
        <v>499.99916032258102</v>
      </c>
      <c r="B42">
        <v>48.470616999999997</v>
      </c>
      <c r="C42" s="1">
        <v>10.3490577419355</v>
      </c>
      <c r="D42" s="3">
        <f t="shared" si="13"/>
        <v>6.081345000000006</v>
      </c>
      <c r="G42" s="8">
        <f t="shared" si="14"/>
        <v>0.58762306208397497</v>
      </c>
    </row>
  </sheetData>
  <pageMargins left="0.7" right="0.7" top="0.3" bottom="0.3" header="0.3" footer="0.3"/>
  <pageSetup paperSize="0" scale="0" orientation="portrait" usePrinterDefaults="0" useFirstPageNumber="1" horizontalDpi="0" verticalDpi="0" copies="0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41"/>
  <sheetViews>
    <sheetView workbookViewId="0"/>
  </sheetViews>
  <sheetFormatPr defaultRowHeight="15" x14ac:dyDescent="0.25"/>
  <cols>
    <col min="1" max="1" width="20.7109375" style="10" bestFit="1" customWidth="1"/>
    <col min="2" max="2" width="6.5703125" style="1" bestFit="1" customWidth="1"/>
    <col min="3" max="3" width="5.5703125" style="1" bestFit="1" customWidth="1"/>
    <col min="4" max="4" width="4" bestFit="1" customWidth="1"/>
    <col min="5" max="5" width="6" bestFit="1" customWidth="1"/>
    <col min="6" max="6" width="9.140625" style="1"/>
    <col min="10" max="13" width="9.140625" style="1"/>
    <col min="17" max="17" width="15.85546875" bestFit="1" customWidth="1"/>
    <col min="18" max="18" width="7.5703125" style="1" bestFit="1" customWidth="1"/>
    <col min="19" max="19" width="6.5703125" style="1" bestFit="1" customWidth="1"/>
    <col min="20" max="20" width="7.28515625" style="1" bestFit="1" customWidth="1"/>
    <col min="21" max="21" width="10.28515625" bestFit="1" customWidth="1"/>
    <col min="22" max="22" width="9.140625" style="1"/>
    <col min="23" max="23" width="4.5703125" style="1" bestFit="1" customWidth="1"/>
  </cols>
  <sheetData>
    <row r="1" spans="1:22" x14ac:dyDescent="0.25">
      <c r="A1" s="10" t="str">
        <f ca="1">MID(CELL("filename",A1),FIND("]",CELL("filename",A1))+1,256)</f>
        <v>sri-ipb2-DC-h2-101516</v>
      </c>
      <c r="B1" s="1" t="s">
        <v>47</v>
      </c>
      <c r="C1" s="1" t="s">
        <v>48</v>
      </c>
      <c r="D1" t="s">
        <v>49</v>
      </c>
      <c r="E1" t="s">
        <v>50</v>
      </c>
      <c r="F1" s="1" t="s">
        <v>2</v>
      </c>
      <c r="G1" t="s">
        <v>42</v>
      </c>
      <c r="H1" t="s">
        <v>51</v>
      </c>
      <c r="I1" t="s">
        <v>52</v>
      </c>
      <c r="J1" s="1" t="s">
        <v>43</v>
      </c>
      <c r="K1" s="1" t="s">
        <v>53</v>
      </c>
      <c r="L1" s="1" t="s">
        <v>54</v>
      </c>
      <c r="M1" s="1" t="s">
        <v>55</v>
      </c>
      <c r="N1" t="s">
        <v>56</v>
      </c>
      <c r="O1" t="s">
        <v>19</v>
      </c>
      <c r="P1" t="s">
        <v>57</v>
      </c>
      <c r="Q1" t="s">
        <v>44</v>
      </c>
      <c r="R1" s="1" t="s">
        <v>58</v>
      </c>
      <c r="S1" s="1" t="s">
        <v>5</v>
      </c>
      <c r="T1" s="1" t="s">
        <v>60</v>
      </c>
      <c r="U1" t="s">
        <v>61</v>
      </c>
      <c r="V1" s="1" t="s">
        <v>64</v>
      </c>
    </row>
    <row r="2" spans="1:22" x14ac:dyDescent="0.25">
      <c r="A2" s="10">
        <v>150.000383724138</v>
      </c>
      <c r="B2" s="1">
        <v>140.36909851724101</v>
      </c>
      <c r="C2" s="1">
        <v>25.510838206896601</v>
      </c>
      <c r="D2">
        <v>100</v>
      </c>
      <c r="E2">
        <v>1E-3</v>
      </c>
      <c r="F2" s="1">
        <v>9.3958404827586204</v>
      </c>
      <c r="G2">
        <v>0</v>
      </c>
      <c r="H2">
        <v>0</v>
      </c>
      <c r="I2">
        <v>0</v>
      </c>
      <c r="J2" s="1">
        <v>-1.6043103448275899E-3</v>
      </c>
      <c r="K2" s="1">
        <v>6.3027586206896495E-4</v>
      </c>
      <c r="L2" s="1">
        <v>8.5756551724137896E-3</v>
      </c>
      <c r="M2" s="1">
        <v>-9.1127586206896604E-4</v>
      </c>
      <c r="N2">
        <v>0</v>
      </c>
      <c r="O2">
        <v>2</v>
      </c>
      <c r="P2">
        <v>719</v>
      </c>
      <c r="Q2" s="48">
        <v>42658.555960648147</v>
      </c>
      <c r="U2" s="1"/>
    </row>
    <row r="3" spans="1:22" x14ac:dyDescent="0.25">
      <c r="A3" s="10">
        <v>150.00076503448301</v>
      </c>
      <c r="B3" s="1">
        <v>140.77978103448299</v>
      </c>
      <c r="C3" s="1">
        <v>25.513003413793101</v>
      </c>
      <c r="D3">
        <v>100</v>
      </c>
      <c r="E3">
        <v>1E-3</v>
      </c>
      <c r="F3" s="1">
        <v>7.6605556551724101</v>
      </c>
      <c r="G3">
        <v>0</v>
      </c>
      <c r="H3">
        <v>0</v>
      </c>
      <c r="I3">
        <v>0</v>
      </c>
      <c r="J3" s="1">
        <v>-1.61534482758621E-3</v>
      </c>
      <c r="K3" s="1">
        <v>4.0813508965517196</v>
      </c>
      <c r="L3" s="1">
        <v>0.70045768965517197</v>
      </c>
      <c r="M3" s="1">
        <v>-9.4924137931034504E-4</v>
      </c>
      <c r="N3">
        <v>0.7</v>
      </c>
      <c r="O3">
        <v>3</v>
      </c>
      <c r="P3">
        <v>359</v>
      </c>
      <c r="Q3" s="48">
        <v>42658.597638888888</v>
      </c>
      <c r="R3" s="1">
        <f>$F$6-F3</f>
        <v>1.6570357241379403</v>
      </c>
      <c r="S3" s="1">
        <f>INDEX(LINEST(R3:R5,K3:K5),1)</f>
        <v>0.41138558720471802</v>
      </c>
      <c r="T3" s="1">
        <f>INDEX(LINEST(R3:R5,K3:K5),2)</f>
        <v>-5.7981067811558873E-3</v>
      </c>
      <c r="U3" s="1">
        <f t="shared" ref="U3:U30" si="0">L3^2/K3</f>
        <v>0.12021533738047308</v>
      </c>
      <c r="V3" s="1">
        <f>L3^2</f>
        <v>0.49064097499706122</v>
      </c>
    </row>
    <row r="4" spans="1:22" x14ac:dyDescent="0.25">
      <c r="A4" s="10">
        <v>150.001531206897</v>
      </c>
      <c r="B4" s="1">
        <v>141.19055703448299</v>
      </c>
      <c r="C4" s="1">
        <v>25.522028793103399</v>
      </c>
      <c r="D4">
        <v>100</v>
      </c>
      <c r="E4">
        <v>1E-3</v>
      </c>
      <c r="F4" s="1">
        <v>5.9688450344827597</v>
      </c>
      <c r="G4">
        <v>0</v>
      </c>
      <c r="H4">
        <v>0</v>
      </c>
      <c r="I4">
        <v>0</v>
      </c>
      <c r="J4" s="1">
        <v>-1.6142758620689699E-3</v>
      </c>
      <c r="K4" s="1">
        <v>8.0809588965517207</v>
      </c>
      <c r="L4" s="1">
        <v>0.99860586206896595</v>
      </c>
      <c r="M4" s="1">
        <v>-9.4886206896551697E-4</v>
      </c>
      <c r="N4">
        <v>1</v>
      </c>
      <c r="O4">
        <v>4</v>
      </c>
      <c r="P4">
        <v>359</v>
      </c>
      <c r="Q4" s="48">
        <v>42658.639317129629</v>
      </c>
      <c r="R4" s="1">
        <f t="shared" ref="R4:R5" si="1">$F$6-F4</f>
        <v>3.3487463448275907</v>
      </c>
      <c r="U4" s="1">
        <f t="shared" si="0"/>
        <v>0.12340288826169259</v>
      </c>
      <c r="V4" s="1">
        <f t="shared" ref="V4:V5" si="2">L4^2</f>
        <v>0.99721366775850262</v>
      </c>
    </row>
    <row r="5" spans="1:22" x14ac:dyDescent="0.25">
      <c r="A5" s="10">
        <v>150.00038141379301</v>
      </c>
      <c r="B5" s="1">
        <v>141.69828951724099</v>
      </c>
      <c r="C5" s="1">
        <v>25.5215196896552</v>
      </c>
      <c r="D5">
        <v>100</v>
      </c>
      <c r="E5">
        <v>1E-3</v>
      </c>
      <c r="F5" s="1">
        <v>4.1091524137931001</v>
      </c>
      <c r="G5">
        <v>0</v>
      </c>
      <c r="H5">
        <v>0</v>
      </c>
      <c r="I5">
        <v>0</v>
      </c>
      <c r="J5" s="1">
        <v>-1.6133448275862099E-3</v>
      </c>
      <c r="K5" s="1">
        <v>12.7087981724138</v>
      </c>
      <c r="L5" s="1">
        <v>1.2712964137931</v>
      </c>
      <c r="M5" s="1">
        <v>-9.72931034482759E-4</v>
      </c>
      <c r="N5">
        <v>1.3</v>
      </c>
      <c r="O5">
        <v>5</v>
      </c>
      <c r="P5">
        <v>359</v>
      </c>
      <c r="Q5" s="48">
        <v>42658.680995370371</v>
      </c>
      <c r="R5" s="1">
        <f t="shared" si="1"/>
        <v>5.2084389655172503</v>
      </c>
      <c r="U5" s="1">
        <f t="shared" si="0"/>
        <v>0.12717131469058737</v>
      </c>
      <c r="V5" s="1">
        <f t="shared" si="2"/>
        <v>1.6161945717231969</v>
      </c>
    </row>
    <row r="6" spans="1:22" x14ac:dyDescent="0.25">
      <c r="A6" s="10">
        <v>149.998640517241</v>
      </c>
      <c r="B6" s="1">
        <v>140.496698862069</v>
      </c>
      <c r="C6" s="1">
        <v>25.5122304827586</v>
      </c>
      <c r="D6">
        <v>100</v>
      </c>
      <c r="E6">
        <v>1E-3</v>
      </c>
      <c r="F6" s="1">
        <v>9.3175913793103504</v>
      </c>
      <c r="G6">
        <v>0</v>
      </c>
      <c r="H6">
        <v>0</v>
      </c>
      <c r="I6">
        <v>0</v>
      </c>
      <c r="J6" s="1">
        <v>-1.6189310344827601E-3</v>
      </c>
      <c r="K6" s="1">
        <v>6.2455172413793103E-4</v>
      </c>
      <c r="L6" s="1">
        <v>8.5417586206896594E-3</v>
      </c>
      <c r="M6" s="1">
        <v>-9.4882758620689603E-4</v>
      </c>
      <c r="N6">
        <v>0</v>
      </c>
      <c r="O6">
        <v>6</v>
      </c>
      <c r="P6">
        <v>358</v>
      </c>
      <c r="Q6" s="48">
        <v>42658.722546296296</v>
      </c>
      <c r="U6" s="1"/>
    </row>
    <row r="7" spans="1:22" x14ac:dyDescent="0.25">
      <c r="A7" s="10">
        <v>200.00007582758599</v>
      </c>
      <c r="B7" s="1">
        <v>186.81755062069001</v>
      </c>
      <c r="C7" s="1">
        <v>25.560609931034499</v>
      </c>
      <c r="D7">
        <v>100</v>
      </c>
      <c r="E7">
        <v>1E-3</v>
      </c>
      <c r="F7" s="1">
        <v>13.994212655172401</v>
      </c>
      <c r="G7">
        <v>0</v>
      </c>
      <c r="H7">
        <v>0</v>
      </c>
      <c r="I7">
        <v>0</v>
      </c>
      <c r="J7" s="1">
        <v>-1.6216551724137899E-3</v>
      </c>
      <c r="K7" s="1">
        <v>5.7831034482758604E-4</v>
      </c>
      <c r="L7" s="1">
        <v>8.6545862068965508E-3</v>
      </c>
      <c r="M7" s="1">
        <v>-9.3755172413793105E-4</v>
      </c>
      <c r="N7">
        <v>0</v>
      </c>
      <c r="O7">
        <v>7</v>
      </c>
      <c r="P7">
        <v>719</v>
      </c>
      <c r="Q7" s="48">
        <v>42658.805902777778</v>
      </c>
      <c r="U7" s="1"/>
    </row>
    <row r="8" spans="1:22" x14ac:dyDescent="0.25">
      <c r="A8" s="10">
        <v>200.00093768965499</v>
      </c>
      <c r="B8" s="1">
        <v>187.07029148275899</v>
      </c>
      <c r="C8" s="1">
        <v>25.569172655172402</v>
      </c>
      <c r="D8">
        <v>100</v>
      </c>
      <c r="E8">
        <v>1E-3</v>
      </c>
      <c r="F8" s="1">
        <v>12.262693379310299</v>
      </c>
      <c r="G8">
        <v>0</v>
      </c>
      <c r="H8">
        <v>0</v>
      </c>
      <c r="I8">
        <v>0</v>
      </c>
      <c r="J8" s="1">
        <v>-1.61796551724138E-3</v>
      </c>
      <c r="K8" s="1">
        <v>3.7284570000000001</v>
      </c>
      <c r="L8" s="1">
        <v>0.70035265517241396</v>
      </c>
      <c r="M8" s="1">
        <v>-9.5344827586206905E-4</v>
      </c>
      <c r="N8">
        <v>0.7</v>
      </c>
      <c r="O8">
        <v>8</v>
      </c>
      <c r="P8">
        <v>359</v>
      </c>
      <c r="Q8" s="48">
        <v>42658.847581018519</v>
      </c>
      <c r="R8" s="1">
        <f>$F$7-F8</f>
        <v>1.7315192758621016</v>
      </c>
      <c r="S8" s="1">
        <f>INDEX(LINEST(R8:R10,K8:K10),1)</f>
        <v>0.44089951712918979</v>
      </c>
      <c r="T8" s="1">
        <f>INDEX(LINEST(R8:R10,K8:K10),2)</f>
        <v>9.9358682995157821E-2</v>
      </c>
      <c r="U8" s="1">
        <f t="shared" si="0"/>
        <v>0.13155410981192761</v>
      </c>
      <c r="V8" s="1">
        <f>L8^2</f>
        <v>0.49049384160705017</v>
      </c>
    </row>
    <row r="9" spans="1:22" x14ac:dyDescent="0.25">
      <c r="A9" s="10">
        <v>200.001311655172</v>
      </c>
      <c r="B9" s="1">
        <v>187.34350531034499</v>
      </c>
      <c r="C9" s="1">
        <v>25.572424413793101</v>
      </c>
      <c r="D9">
        <v>100</v>
      </c>
      <c r="E9">
        <v>1E-3</v>
      </c>
      <c r="F9" s="1">
        <v>10.6030913793103</v>
      </c>
      <c r="G9">
        <v>0</v>
      </c>
      <c r="H9">
        <v>0</v>
      </c>
      <c r="I9">
        <v>0</v>
      </c>
      <c r="J9" s="1">
        <v>-1.6098965517241401E-3</v>
      </c>
      <c r="K9" s="1">
        <v>7.4190313103448302</v>
      </c>
      <c r="L9" s="1">
        <v>0.99854520689655202</v>
      </c>
      <c r="M9" s="1">
        <v>-9.5006896551724101E-4</v>
      </c>
      <c r="N9">
        <v>1</v>
      </c>
      <c r="O9">
        <v>9</v>
      </c>
      <c r="P9">
        <v>359</v>
      </c>
      <c r="Q9" s="48">
        <v>42658.88925925926</v>
      </c>
      <c r="R9" s="1">
        <f t="shared" ref="R9:R10" si="3">$F$7-F9</f>
        <v>3.3911212758621012</v>
      </c>
      <c r="U9" s="1">
        <f t="shared" si="0"/>
        <v>0.13439659283089531</v>
      </c>
      <c r="V9" s="1">
        <f t="shared" ref="V9:V10" si="4">L9^2</f>
        <v>0.99709253021607791</v>
      </c>
    </row>
    <row r="10" spans="1:22" x14ac:dyDescent="0.25">
      <c r="A10" s="10">
        <v>200.000757034483</v>
      </c>
      <c r="B10" s="1">
        <v>187.720121172414</v>
      </c>
      <c r="C10" s="1">
        <v>25.575047896551698</v>
      </c>
      <c r="D10">
        <v>100</v>
      </c>
      <c r="E10">
        <v>1E-3</v>
      </c>
      <c r="F10" s="1">
        <v>8.5151272413793109</v>
      </c>
      <c r="G10">
        <v>0</v>
      </c>
      <c r="H10">
        <v>0</v>
      </c>
      <c r="I10">
        <v>0</v>
      </c>
      <c r="J10" s="1">
        <v>-1.6212068965517201E-3</v>
      </c>
      <c r="K10" s="1">
        <v>12.222122034482799</v>
      </c>
      <c r="L10" s="1">
        <v>1.2992839310344799</v>
      </c>
      <c r="M10" s="1">
        <v>-9.5134482758620705E-4</v>
      </c>
      <c r="N10">
        <v>1.3</v>
      </c>
      <c r="O10">
        <v>10</v>
      </c>
      <c r="P10">
        <v>359</v>
      </c>
      <c r="Q10" s="48">
        <v>42658.930925925924</v>
      </c>
      <c r="R10" s="1">
        <f t="shared" si="3"/>
        <v>5.47908541379309</v>
      </c>
      <c r="U10" s="1">
        <f t="shared" si="0"/>
        <v>0.13812157403449193</v>
      </c>
      <c r="V10" s="1">
        <f t="shared" si="4"/>
        <v>1.6881387334444111</v>
      </c>
    </row>
    <row r="11" spans="1:22" x14ac:dyDescent="0.25">
      <c r="A11" s="10">
        <v>199.99883820689701</v>
      </c>
      <c r="B11" s="1">
        <v>186.88723172413799</v>
      </c>
      <c r="C11" s="1">
        <v>25.564268137930998</v>
      </c>
      <c r="D11">
        <v>100</v>
      </c>
      <c r="E11">
        <v>1E-3</v>
      </c>
      <c r="F11" s="1">
        <v>13.9486099655172</v>
      </c>
      <c r="G11">
        <v>0</v>
      </c>
      <c r="H11">
        <v>0</v>
      </c>
      <c r="I11">
        <v>0</v>
      </c>
      <c r="J11" s="1">
        <v>-1.61589655172414E-3</v>
      </c>
      <c r="K11" s="1">
        <v>5.5627586206896597E-4</v>
      </c>
      <c r="L11" s="1">
        <v>8.4691034482758595E-3</v>
      </c>
      <c r="M11" s="1">
        <v>-9.5241379310344798E-4</v>
      </c>
      <c r="N11">
        <v>0</v>
      </c>
      <c r="O11">
        <v>11</v>
      </c>
      <c r="P11">
        <v>359</v>
      </c>
      <c r="Q11" s="48">
        <v>42658.972604166665</v>
      </c>
      <c r="U11" s="1"/>
    </row>
    <row r="12" spans="1:22" x14ac:dyDescent="0.25">
      <c r="A12" s="10">
        <v>249.99994051724099</v>
      </c>
      <c r="B12" s="1">
        <v>232.97766899999999</v>
      </c>
      <c r="C12" s="1">
        <v>25.6243870689655</v>
      </c>
      <c r="D12">
        <v>100</v>
      </c>
      <c r="E12">
        <v>1E-3</v>
      </c>
      <c r="F12" s="1">
        <v>19.1160532758621</v>
      </c>
      <c r="G12">
        <v>0</v>
      </c>
      <c r="H12">
        <v>0</v>
      </c>
      <c r="I12">
        <v>0</v>
      </c>
      <c r="J12" s="1">
        <v>-1.61462068965517E-3</v>
      </c>
      <c r="K12" s="1">
        <v>4.8648275862069002E-4</v>
      </c>
      <c r="L12" s="1">
        <v>8.3016896551724104E-3</v>
      </c>
      <c r="M12" s="1">
        <v>-9.5286206896551696E-4</v>
      </c>
      <c r="N12">
        <v>0</v>
      </c>
      <c r="O12">
        <v>12</v>
      </c>
      <c r="P12">
        <v>719</v>
      </c>
      <c r="Q12" s="48">
        <v>42659.055960648147</v>
      </c>
      <c r="U12" s="1"/>
    </row>
    <row r="13" spans="1:22" x14ac:dyDescent="0.25">
      <c r="A13" s="10">
        <v>250.00012203448301</v>
      </c>
      <c r="B13" s="1">
        <v>233.127254034483</v>
      </c>
      <c r="C13" s="1">
        <v>25.6306149655172</v>
      </c>
      <c r="D13">
        <v>100</v>
      </c>
      <c r="E13">
        <v>1E-3</v>
      </c>
      <c r="F13" s="1">
        <v>17.4235281724138</v>
      </c>
      <c r="G13">
        <v>0</v>
      </c>
      <c r="H13">
        <v>0</v>
      </c>
      <c r="I13">
        <v>0</v>
      </c>
      <c r="J13" s="1">
        <v>-1.6188275862069001E-3</v>
      </c>
      <c r="K13" s="1">
        <v>3.4038708965517199</v>
      </c>
      <c r="L13" s="1">
        <v>0.70054913793103402</v>
      </c>
      <c r="M13" s="1">
        <v>-9.6551724137931003E-4</v>
      </c>
      <c r="N13">
        <v>0.7</v>
      </c>
      <c r="O13">
        <v>13</v>
      </c>
      <c r="P13">
        <v>359</v>
      </c>
      <c r="Q13" s="48">
        <v>42659.097638888888</v>
      </c>
      <c r="R13" s="1">
        <f>$F$12-F13</f>
        <v>1.6925251034483004</v>
      </c>
      <c r="S13" s="1">
        <f>INDEX(LINEST(R13:R15,K13:K15),1)</f>
        <v>0.47868697589510584</v>
      </c>
      <c r="T13" s="1">
        <f>INDEX(LINEST(R13:R15,K13:K15),2)</f>
        <v>7.0101523819701583E-2</v>
      </c>
      <c r="U13" s="1">
        <f t="shared" si="0"/>
        <v>0.14417970292383503</v>
      </c>
      <c r="V13" s="1">
        <f>L13^2</f>
        <v>0.49076909465591495</v>
      </c>
    </row>
    <row r="14" spans="1:22" x14ac:dyDescent="0.25">
      <c r="A14" s="10">
        <v>250.00075820689699</v>
      </c>
      <c r="B14" s="1">
        <v>233.297682172414</v>
      </c>
      <c r="C14" s="1">
        <v>25.634067206896599</v>
      </c>
      <c r="D14">
        <v>100</v>
      </c>
      <c r="E14">
        <v>1E-3</v>
      </c>
      <c r="F14" s="1">
        <v>15.7798774137931</v>
      </c>
      <c r="G14">
        <v>0</v>
      </c>
      <c r="H14">
        <v>0</v>
      </c>
      <c r="I14">
        <v>0</v>
      </c>
      <c r="J14" s="1">
        <v>-1.62172413793103E-3</v>
      </c>
      <c r="K14" s="1">
        <v>6.79734748275862</v>
      </c>
      <c r="L14" s="1">
        <v>0.99863903448275904</v>
      </c>
      <c r="M14" s="1">
        <v>-9.4906896551724196E-4</v>
      </c>
      <c r="N14">
        <v>1</v>
      </c>
      <c r="O14">
        <v>14</v>
      </c>
      <c r="P14">
        <v>359</v>
      </c>
      <c r="Q14" s="48">
        <v>42659.139305555553</v>
      </c>
      <c r="R14" s="1">
        <f t="shared" ref="R14:R15" si="5">$F$12-F14</f>
        <v>3.3361758620690001</v>
      </c>
      <c r="U14" s="1">
        <f t="shared" si="0"/>
        <v>0.14671604235655808</v>
      </c>
      <c r="V14" s="1">
        <f t="shared" ref="V14:V15" si="6">L14^2</f>
        <v>0.99727992119265718</v>
      </c>
    </row>
    <row r="15" spans="1:22" x14ac:dyDescent="0.25">
      <c r="A15" s="10">
        <v>249.99995689655199</v>
      </c>
      <c r="B15" s="1">
        <v>233.54002420689699</v>
      </c>
      <c r="C15" s="1">
        <v>25.634079965517302</v>
      </c>
      <c r="D15">
        <v>100</v>
      </c>
      <c r="E15">
        <v>1E-3</v>
      </c>
      <c r="F15" s="1">
        <v>13.665740482758601</v>
      </c>
      <c r="G15">
        <v>0</v>
      </c>
      <c r="H15">
        <v>0</v>
      </c>
      <c r="I15">
        <v>0</v>
      </c>
      <c r="J15" s="1">
        <v>-1.6178965517241401E-3</v>
      </c>
      <c r="K15" s="1">
        <v>11.250606517241399</v>
      </c>
      <c r="L15" s="1">
        <v>1.29913320689655</v>
      </c>
      <c r="M15" s="1">
        <v>-9.3572413793103495E-4</v>
      </c>
      <c r="N15">
        <v>1.3</v>
      </c>
      <c r="O15">
        <v>15</v>
      </c>
      <c r="P15">
        <v>359</v>
      </c>
      <c r="Q15" s="48">
        <v>42659.180983796294</v>
      </c>
      <c r="R15" s="1">
        <f t="shared" si="5"/>
        <v>5.4503127931034996</v>
      </c>
      <c r="U15" s="1">
        <f t="shared" si="0"/>
        <v>0.1500138758452591</v>
      </c>
      <c r="V15" s="1">
        <f t="shared" si="6"/>
        <v>1.6877470892613142</v>
      </c>
    </row>
    <row r="16" spans="1:22" x14ac:dyDescent="0.25">
      <c r="A16" s="10">
        <v>250.00017986206899</v>
      </c>
      <c r="B16" s="1">
        <v>233.017942206897</v>
      </c>
      <c r="C16" s="1">
        <v>25.6289759310345</v>
      </c>
      <c r="D16">
        <v>100</v>
      </c>
      <c r="E16">
        <v>1E-3</v>
      </c>
      <c r="F16" s="1">
        <v>19.0806498275862</v>
      </c>
      <c r="G16">
        <v>0</v>
      </c>
      <c r="H16">
        <v>0</v>
      </c>
      <c r="I16">
        <v>0</v>
      </c>
      <c r="J16" s="1">
        <v>-1.6156206896551699E-3</v>
      </c>
      <c r="K16" s="1">
        <v>5.3103448275862095E-4</v>
      </c>
      <c r="L16" s="1">
        <v>8.6814137931034499E-3</v>
      </c>
      <c r="M16" s="1">
        <v>-9.1489655172413795E-4</v>
      </c>
      <c r="N16">
        <v>0</v>
      </c>
      <c r="O16">
        <v>16</v>
      </c>
      <c r="P16">
        <v>359</v>
      </c>
      <c r="Q16" s="48">
        <v>42659.222662037035</v>
      </c>
      <c r="U16" s="1"/>
    </row>
    <row r="17" spans="1:22" x14ac:dyDescent="0.25">
      <c r="A17" s="10">
        <v>300.00053362069002</v>
      </c>
      <c r="B17" s="1">
        <v>279.103770310345</v>
      </c>
      <c r="C17" s="1">
        <v>25.703334517241402</v>
      </c>
      <c r="D17">
        <v>100</v>
      </c>
      <c r="E17">
        <v>1E-3</v>
      </c>
      <c r="F17" s="1">
        <v>24.805166586206902</v>
      </c>
      <c r="G17">
        <v>0</v>
      </c>
      <c r="H17">
        <v>0</v>
      </c>
      <c r="I17">
        <v>0</v>
      </c>
      <c r="J17" s="1">
        <v>-1.6080344827586199E-3</v>
      </c>
      <c r="K17" s="1">
        <v>4.5327586206896499E-4</v>
      </c>
      <c r="L17" s="1">
        <v>8.3914827586206893E-3</v>
      </c>
      <c r="M17" s="1">
        <v>-9.6165517241379305E-4</v>
      </c>
      <c r="N17">
        <v>0</v>
      </c>
      <c r="O17">
        <v>17</v>
      </c>
      <c r="P17">
        <v>718</v>
      </c>
      <c r="Q17" s="48">
        <v>42659.305902777778</v>
      </c>
      <c r="U17" s="1"/>
    </row>
    <row r="18" spans="1:22" x14ac:dyDescent="0.25">
      <c r="A18" s="10">
        <v>300.00141651724101</v>
      </c>
      <c r="B18" s="1">
        <v>279.187913655172</v>
      </c>
      <c r="C18" s="1">
        <v>25.708575448275901</v>
      </c>
      <c r="D18">
        <v>100</v>
      </c>
      <c r="E18">
        <v>1E-3</v>
      </c>
      <c r="F18" s="1">
        <v>22.700274034482799</v>
      </c>
      <c r="G18">
        <v>0</v>
      </c>
      <c r="H18">
        <v>0</v>
      </c>
      <c r="I18">
        <v>0</v>
      </c>
      <c r="J18" s="1">
        <v>-1.6133448275862099E-3</v>
      </c>
      <c r="K18" s="1">
        <v>4.0214323448275904</v>
      </c>
      <c r="L18" s="1">
        <v>0.80063637931034504</v>
      </c>
      <c r="M18" s="1">
        <v>-9.38517241379311E-4</v>
      </c>
      <c r="N18">
        <v>0.8</v>
      </c>
      <c r="O18">
        <v>18</v>
      </c>
      <c r="P18">
        <v>359</v>
      </c>
      <c r="Q18" s="48">
        <v>42659.347581018519</v>
      </c>
      <c r="R18" s="1">
        <f>$F$17-F18</f>
        <v>2.1048925517241024</v>
      </c>
      <c r="S18" s="1">
        <f>INDEX(LINEST(R18:R20,K18:K20),1)</f>
        <v>0.50984459979769869</v>
      </c>
      <c r="T18" s="1">
        <f>INDEX(LINEST(R18:R20,K18:K20),2)</f>
        <v>6.0992591264808382E-2</v>
      </c>
      <c r="U18" s="1">
        <f t="shared" si="0"/>
        <v>0.1594005709681188</v>
      </c>
      <c r="V18" s="1">
        <f>L18^2</f>
        <v>0.64101861187517872</v>
      </c>
    </row>
    <row r="19" spans="1:22" x14ac:dyDescent="0.25">
      <c r="A19" s="10">
        <v>300.00058182758602</v>
      </c>
      <c r="B19" s="1">
        <v>279.28940027586202</v>
      </c>
      <c r="C19" s="1">
        <v>25.705383241379302</v>
      </c>
      <c r="D19">
        <v>100</v>
      </c>
      <c r="E19">
        <v>1E-3</v>
      </c>
      <c r="F19" s="1">
        <v>20.916877862069001</v>
      </c>
      <c r="G19">
        <v>0</v>
      </c>
      <c r="H19">
        <v>0</v>
      </c>
      <c r="I19">
        <v>0</v>
      </c>
      <c r="J19" s="1">
        <v>-1.6121724137931001E-3</v>
      </c>
      <c r="K19" s="1">
        <v>7.484273</v>
      </c>
      <c r="L19" s="1">
        <v>1.10059196551724</v>
      </c>
      <c r="M19" s="1">
        <v>-9.36862068965517E-4</v>
      </c>
      <c r="N19">
        <v>1.1000000000000001</v>
      </c>
      <c r="O19">
        <v>19</v>
      </c>
      <c r="P19">
        <v>359</v>
      </c>
      <c r="Q19" s="48">
        <v>42659.389247685183</v>
      </c>
      <c r="R19" s="1">
        <f t="shared" ref="R19:R20" si="7">$F$17-F19</f>
        <v>3.8882887241379009</v>
      </c>
      <c r="U19" s="1">
        <f t="shared" si="0"/>
        <v>0.16184640439506973</v>
      </c>
      <c r="V19" s="1">
        <f t="shared" ref="V19:V20" si="8">L19^2</f>
        <v>1.2113026745611017</v>
      </c>
    </row>
    <row r="20" spans="1:22" x14ac:dyDescent="0.25">
      <c r="A20" s="10">
        <v>300.001109137931</v>
      </c>
      <c r="B20" s="1">
        <v>279.43666334482702</v>
      </c>
      <c r="C20" s="1">
        <v>25.712715206896601</v>
      </c>
      <c r="D20">
        <v>100</v>
      </c>
      <c r="E20">
        <v>1E-3</v>
      </c>
      <c r="F20" s="1">
        <v>18.7047432758621</v>
      </c>
      <c r="G20">
        <v>0</v>
      </c>
      <c r="H20">
        <v>0</v>
      </c>
      <c r="I20">
        <v>0</v>
      </c>
      <c r="J20" s="1">
        <v>-1.6160344827586201E-3</v>
      </c>
      <c r="K20" s="1">
        <v>11.855583206896601</v>
      </c>
      <c r="L20" s="1">
        <v>1.39846044827586</v>
      </c>
      <c r="M20" s="1">
        <v>-9.30827586206897E-4</v>
      </c>
      <c r="N20">
        <v>1.4</v>
      </c>
      <c r="O20">
        <v>20</v>
      </c>
      <c r="P20">
        <v>359</v>
      </c>
      <c r="Q20" s="48">
        <v>42659.430925925924</v>
      </c>
      <c r="R20" s="1">
        <f t="shared" si="7"/>
        <v>6.1004233103448016</v>
      </c>
      <c r="U20" s="1">
        <f t="shared" si="0"/>
        <v>0.16495954617013353</v>
      </c>
      <c r="V20" s="1">
        <f t="shared" si="8"/>
        <v>1.9556916253919194</v>
      </c>
    </row>
    <row r="21" spans="1:22" x14ac:dyDescent="0.25">
      <c r="A21" s="10">
        <v>299.99855713793102</v>
      </c>
      <c r="B21" s="1">
        <v>279.10097220689698</v>
      </c>
      <c r="C21" s="1">
        <v>25.700919310344801</v>
      </c>
      <c r="D21">
        <v>100</v>
      </c>
      <c r="E21">
        <v>1E-3</v>
      </c>
      <c r="F21" s="1">
        <v>24.7775472068966</v>
      </c>
      <c r="G21">
        <v>0</v>
      </c>
      <c r="H21">
        <v>0</v>
      </c>
      <c r="I21">
        <v>0</v>
      </c>
      <c r="J21" s="1">
        <v>-1.621E-3</v>
      </c>
      <c r="K21" s="1">
        <v>4.5258620689655202E-4</v>
      </c>
      <c r="L21" s="1">
        <v>8.38944827586207E-3</v>
      </c>
      <c r="M21" s="1">
        <v>-9.3748275862069004E-4</v>
      </c>
      <c r="N21">
        <v>0</v>
      </c>
      <c r="O21">
        <v>21</v>
      </c>
      <c r="P21">
        <v>359</v>
      </c>
      <c r="Q21" s="48">
        <v>42659.472604166665</v>
      </c>
      <c r="U21" s="1"/>
    </row>
    <row r="22" spans="1:22" x14ac:dyDescent="0.25">
      <c r="A22" s="10">
        <v>349.99986006896501</v>
      </c>
      <c r="B22" s="1">
        <v>325.00276348275901</v>
      </c>
      <c r="C22" s="1">
        <v>25.781704103448298</v>
      </c>
      <c r="D22">
        <v>100</v>
      </c>
      <c r="E22">
        <v>1E-3</v>
      </c>
      <c r="F22" s="1">
        <v>31.155658517241399</v>
      </c>
      <c r="G22">
        <v>0</v>
      </c>
      <c r="H22">
        <v>0</v>
      </c>
      <c r="I22">
        <v>0</v>
      </c>
      <c r="J22" s="1">
        <v>-1.6196896551724099E-3</v>
      </c>
      <c r="K22" s="1">
        <v>4.1262068965517199E-4</v>
      </c>
      <c r="L22" s="1">
        <v>8.5709655172413798E-3</v>
      </c>
      <c r="M22" s="1">
        <v>-9.5986206896551702E-4</v>
      </c>
      <c r="N22">
        <v>0</v>
      </c>
      <c r="O22">
        <v>22</v>
      </c>
      <c r="P22">
        <v>719</v>
      </c>
      <c r="Q22" s="48">
        <v>42659.555960648147</v>
      </c>
      <c r="U22" s="1"/>
    </row>
    <row r="23" spans="1:22" x14ac:dyDescent="0.25">
      <c r="A23" s="10">
        <v>350.00127958620698</v>
      </c>
      <c r="B23" s="1">
        <v>324.99414806896601</v>
      </c>
      <c r="C23" s="1">
        <v>25.787054896551702</v>
      </c>
      <c r="D23">
        <v>100</v>
      </c>
      <c r="E23">
        <v>1E-3</v>
      </c>
      <c r="F23" s="1">
        <v>29.1518270344828</v>
      </c>
      <c r="G23">
        <v>0</v>
      </c>
      <c r="H23">
        <v>0</v>
      </c>
      <c r="I23">
        <v>0</v>
      </c>
      <c r="J23" s="1">
        <v>-1.6181379310344799E-3</v>
      </c>
      <c r="K23" s="1">
        <v>3.6271166206896601</v>
      </c>
      <c r="L23" s="1">
        <v>0.80077620689655205</v>
      </c>
      <c r="M23" s="1">
        <v>-9.44413793103448E-4</v>
      </c>
      <c r="N23">
        <v>0.8</v>
      </c>
      <c r="O23">
        <v>23</v>
      </c>
      <c r="P23">
        <v>359</v>
      </c>
      <c r="Q23" s="48">
        <v>42659.597627314812</v>
      </c>
      <c r="R23" s="1">
        <f>$F$22-F23</f>
        <v>2.0038314827585992</v>
      </c>
      <c r="S23" s="1">
        <f>INDEX(LINEST(R23:R25,K23:K25),1)</f>
        <v>0.54963086862545396</v>
      </c>
      <c r="T23" s="1">
        <f>INDEX(LINEST(R23:R25,K23:K25),2)</f>
        <v>1.6807077853681296E-2</v>
      </c>
      <c r="U23" s="1">
        <f t="shared" si="0"/>
        <v>0.17679126440927714</v>
      </c>
      <c r="V23" s="1">
        <f>L23^2</f>
        <v>0.64124253353162952</v>
      </c>
    </row>
    <row r="24" spans="1:22" x14ac:dyDescent="0.25">
      <c r="A24" s="10">
        <v>350.00021355172402</v>
      </c>
      <c r="B24" s="1">
        <v>325.00562562069001</v>
      </c>
      <c r="C24" s="1">
        <v>25.7844642413793</v>
      </c>
      <c r="D24">
        <v>100</v>
      </c>
      <c r="E24">
        <v>1E-3</v>
      </c>
      <c r="F24" s="1">
        <v>27.404490931034498</v>
      </c>
      <c r="G24">
        <v>0</v>
      </c>
      <c r="H24">
        <v>0</v>
      </c>
      <c r="I24">
        <v>0</v>
      </c>
      <c r="J24" s="1">
        <v>-1.61575862068966E-3</v>
      </c>
      <c r="K24" s="1">
        <v>6.7730033103448299</v>
      </c>
      <c r="L24" s="1">
        <v>1.1007812068965499</v>
      </c>
      <c r="M24" s="1">
        <v>-9.4575862068965505E-4</v>
      </c>
      <c r="N24">
        <v>1.1000000000000001</v>
      </c>
      <c r="O24">
        <v>24</v>
      </c>
      <c r="P24">
        <v>359</v>
      </c>
      <c r="Q24" s="48">
        <v>42659.639305555553</v>
      </c>
      <c r="R24" s="1">
        <f t="shared" ref="R24:R25" si="9">$F$22-F24</f>
        <v>3.7511675862069005</v>
      </c>
      <c r="U24" s="1">
        <f t="shared" si="0"/>
        <v>0.17890427775310408</v>
      </c>
      <c r="V24" s="1">
        <f t="shared" ref="V24:V25" si="10">L24^2</f>
        <v>1.2117192654566249</v>
      </c>
    </row>
    <row r="25" spans="1:22" x14ac:dyDescent="0.25">
      <c r="A25" s="10">
        <v>350.00008300000002</v>
      </c>
      <c r="B25" s="1">
        <v>325.043133862069</v>
      </c>
      <c r="C25" s="1">
        <v>25.794943241379301</v>
      </c>
      <c r="D25">
        <v>100</v>
      </c>
      <c r="E25">
        <v>1E-3</v>
      </c>
      <c r="F25" s="1">
        <v>25.225349344827599</v>
      </c>
      <c r="G25">
        <v>0</v>
      </c>
      <c r="H25">
        <v>0</v>
      </c>
      <c r="I25">
        <v>0</v>
      </c>
      <c r="J25" s="1">
        <v>-1.61296551724138E-3</v>
      </c>
      <c r="K25" s="1">
        <v>10.7684273103448</v>
      </c>
      <c r="L25" s="1">
        <v>1.3984851379310299</v>
      </c>
      <c r="M25" s="1">
        <v>-9.5086206896551702E-4</v>
      </c>
      <c r="N25">
        <v>1.4</v>
      </c>
      <c r="O25">
        <v>25</v>
      </c>
      <c r="P25">
        <v>359</v>
      </c>
      <c r="Q25" s="48">
        <v>42659.680983796294</v>
      </c>
      <c r="R25" s="1">
        <f t="shared" si="9"/>
        <v>5.9303091724138</v>
      </c>
      <c r="U25" s="1">
        <f t="shared" si="0"/>
        <v>0.18161989904831788</v>
      </c>
      <c r="V25" s="1">
        <f t="shared" si="10"/>
        <v>1.9557606810139718</v>
      </c>
    </row>
    <row r="26" spans="1:22" x14ac:dyDescent="0.25">
      <c r="A26" s="10">
        <v>349.99958858620698</v>
      </c>
      <c r="B26" s="1">
        <v>324.98573668965503</v>
      </c>
      <c r="C26" s="1">
        <v>25.784970448275899</v>
      </c>
      <c r="D26">
        <v>100</v>
      </c>
      <c r="E26">
        <v>1E-3</v>
      </c>
      <c r="F26" s="1">
        <v>31.134424275862099</v>
      </c>
      <c r="G26">
        <v>0</v>
      </c>
      <c r="H26">
        <v>0</v>
      </c>
      <c r="I26">
        <v>0</v>
      </c>
      <c r="J26" s="1">
        <v>-1.6129310344827599E-3</v>
      </c>
      <c r="K26" s="1">
        <v>4.18965517241379E-4</v>
      </c>
      <c r="L26" s="1">
        <v>8.5400689655172404E-3</v>
      </c>
      <c r="M26" s="1">
        <v>-9.6237931034482804E-4</v>
      </c>
      <c r="N26">
        <v>0</v>
      </c>
      <c r="O26">
        <v>26</v>
      </c>
      <c r="P26">
        <v>359</v>
      </c>
      <c r="Q26" s="48">
        <v>42659.722662037035</v>
      </c>
      <c r="U26" s="1"/>
    </row>
    <row r="27" spans="1:22" x14ac:dyDescent="0.25">
      <c r="A27" s="10">
        <v>399.99957282758601</v>
      </c>
      <c r="B27" s="1">
        <v>370.54265313793098</v>
      </c>
      <c r="C27" s="1">
        <v>25.8688936551724</v>
      </c>
      <c r="D27">
        <v>100</v>
      </c>
      <c r="E27">
        <v>1E-3</v>
      </c>
      <c r="F27" s="1">
        <v>38.182513344827598</v>
      </c>
      <c r="G27">
        <v>0</v>
      </c>
      <c r="H27">
        <v>0</v>
      </c>
      <c r="I27">
        <v>0</v>
      </c>
      <c r="J27" s="1">
        <v>-1.6311724137931E-3</v>
      </c>
      <c r="K27" s="1">
        <v>3.9606896551724099E-4</v>
      </c>
      <c r="L27" s="1">
        <v>8.5761034482758694E-3</v>
      </c>
      <c r="M27" s="1">
        <v>-9.6599999999999995E-4</v>
      </c>
      <c r="N27">
        <v>0</v>
      </c>
      <c r="O27">
        <v>27</v>
      </c>
      <c r="P27">
        <v>719</v>
      </c>
      <c r="Q27" s="48">
        <v>42659.806006944447</v>
      </c>
      <c r="U27" s="1"/>
    </row>
    <row r="28" spans="1:22" x14ac:dyDescent="0.25">
      <c r="A28" s="10">
        <v>400.00068086206898</v>
      </c>
      <c r="B28" s="1">
        <v>370.540902034483</v>
      </c>
      <c r="C28" s="1">
        <v>25.879683034482799</v>
      </c>
      <c r="D28">
        <v>100</v>
      </c>
      <c r="E28">
        <v>1E-3</v>
      </c>
      <c r="F28" s="1">
        <v>35.753278689655197</v>
      </c>
      <c r="G28">
        <v>0</v>
      </c>
      <c r="H28">
        <v>0</v>
      </c>
      <c r="I28">
        <v>0</v>
      </c>
      <c r="J28" s="1">
        <v>-1.62213793103448E-3</v>
      </c>
      <c r="K28" s="1">
        <v>4.2419394137930997</v>
      </c>
      <c r="L28" s="1">
        <v>0.89937951724137999</v>
      </c>
      <c r="M28" s="1">
        <v>-9.3572413793103495E-4</v>
      </c>
      <c r="N28">
        <v>0.9</v>
      </c>
      <c r="O28">
        <v>28</v>
      </c>
      <c r="P28">
        <v>358</v>
      </c>
      <c r="Q28" s="48">
        <v>42659.847569444442</v>
      </c>
      <c r="R28" s="1">
        <f>$F$27-F28</f>
        <v>2.4292346551724009</v>
      </c>
      <c r="S28" s="1">
        <f>INDEX(LINEST(R28:R30,K28:K30),1)</f>
        <v>0.564137885693062</v>
      </c>
      <c r="T28" s="1">
        <f>INDEX(LINEST(R28:R30,K28:K30),2)</f>
        <v>3.3539119184982091E-2</v>
      </c>
      <c r="U28" s="1">
        <f t="shared" si="0"/>
        <v>0.19068719213743843</v>
      </c>
      <c r="V28" s="1">
        <f>L28^2</f>
        <v>0.80888351603333775</v>
      </c>
    </row>
    <row r="29" spans="1:22" x14ac:dyDescent="0.25">
      <c r="A29" s="10">
        <v>399.99958106896599</v>
      </c>
      <c r="B29" s="1">
        <v>370.54297506896597</v>
      </c>
      <c r="C29" s="1">
        <v>25.8772203103448</v>
      </c>
      <c r="D29">
        <v>100</v>
      </c>
      <c r="E29">
        <v>1E-3</v>
      </c>
      <c r="F29" s="1">
        <v>33.947485896551697</v>
      </c>
      <c r="G29">
        <v>0</v>
      </c>
      <c r="H29">
        <v>0</v>
      </c>
      <c r="I29">
        <v>0</v>
      </c>
      <c r="J29" s="1">
        <v>-1.7497241379310299E-3</v>
      </c>
      <c r="K29" s="1">
        <v>7.45611082758621</v>
      </c>
      <c r="L29" s="1">
        <v>1.1992078620689699</v>
      </c>
      <c r="M29" s="1">
        <v>-9.5062068965517195E-4</v>
      </c>
      <c r="N29">
        <v>1.2</v>
      </c>
      <c r="O29">
        <v>29</v>
      </c>
      <c r="P29">
        <v>359</v>
      </c>
      <c r="Q29" s="48">
        <v>42659.889247685183</v>
      </c>
      <c r="R29" s="1">
        <f t="shared" ref="R29:R30" si="11">$F$27-F29</f>
        <v>4.2350274482759005</v>
      </c>
      <c r="U29" s="1">
        <f t="shared" si="0"/>
        <v>0.19287528440796931</v>
      </c>
      <c r="V29" s="1">
        <f t="shared" ref="V29:V30" si="12">L29^2</f>
        <v>1.4380994964480296</v>
      </c>
    </row>
    <row r="30" spans="1:22" x14ac:dyDescent="0.25">
      <c r="A30" s="10">
        <v>400.00037879310298</v>
      </c>
      <c r="B30" s="1">
        <v>370.56268741379301</v>
      </c>
      <c r="C30" s="1">
        <v>25.8813316206897</v>
      </c>
      <c r="D30">
        <v>100</v>
      </c>
      <c r="E30">
        <v>1E-3</v>
      </c>
      <c r="F30" s="1">
        <v>31.6783059655173</v>
      </c>
      <c r="G30">
        <v>0</v>
      </c>
      <c r="H30">
        <v>0</v>
      </c>
      <c r="I30">
        <v>0</v>
      </c>
      <c r="J30" s="1">
        <v>-1.69444827586207E-3</v>
      </c>
      <c r="K30" s="1">
        <v>11.4662371724138</v>
      </c>
      <c r="L30" s="1">
        <v>1.4977589655172401</v>
      </c>
      <c r="M30" s="1">
        <v>-9.7441379310344797E-4</v>
      </c>
      <c r="N30">
        <v>1.5</v>
      </c>
      <c r="O30">
        <v>30</v>
      </c>
      <c r="P30">
        <v>359</v>
      </c>
      <c r="Q30" s="48">
        <v>42659.930925925924</v>
      </c>
      <c r="R30" s="1">
        <f t="shared" si="11"/>
        <v>6.5042073793102979</v>
      </c>
      <c r="U30" s="1">
        <f t="shared" si="0"/>
        <v>0.19564237901726844</v>
      </c>
      <c r="V30" s="1">
        <f t="shared" si="12"/>
        <v>2.243281918787273</v>
      </c>
    </row>
    <row r="31" spans="1:22" x14ac:dyDescent="0.25">
      <c r="A31" s="10">
        <v>399.99989782758598</v>
      </c>
      <c r="B31" s="1">
        <v>370.52071403448298</v>
      </c>
      <c r="C31" s="1">
        <v>25.872283448275901</v>
      </c>
      <c r="D31">
        <v>100</v>
      </c>
      <c r="E31">
        <v>1E-3</v>
      </c>
      <c r="F31" s="1">
        <v>38.163474999999998</v>
      </c>
      <c r="G31">
        <v>0</v>
      </c>
      <c r="H31">
        <v>0</v>
      </c>
      <c r="I31">
        <v>0</v>
      </c>
      <c r="J31" s="1">
        <v>-1.6762413793103401E-3</v>
      </c>
      <c r="K31" s="1">
        <v>4.0437931034482797E-4</v>
      </c>
      <c r="L31" s="1">
        <v>8.5913103448275793E-3</v>
      </c>
      <c r="M31" s="1">
        <v>-9.4806896551724205E-4</v>
      </c>
      <c r="N31">
        <v>0</v>
      </c>
      <c r="O31">
        <v>31</v>
      </c>
      <c r="P31">
        <v>359</v>
      </c>
      <c r="Q31" s="48">
        <v>42659.972604166665</v>
      </c>
      <c r="U31" s="1"/>
    </row>
    <row r="32" spans="1:22" x14ac:dyDescent="0.25">
      <c r="A32" s="10">
        <v>449.99992748275901</v>
      </c>
      <c r="B32" s="1">
        <v>416.08472424137898</v>
      </c>
      <c r="C32" s="1">
        <v>25.975083000000001</v>
      </c>
      <c r="D32">
        <v>100</v>
      </c>
      <c r="E32">
        <v>1E-3</v>
      </c>
      <c r="F32" s="1">
        <v>45.957667241379298</v>
      </c>
      <c r="G32">
        <v>0</v>
      </c>
      <c r="H32">
        <v>0</v>
      </c>
      <c r="I32">
        <v>0</v>
      </c>
      <c r="J32" s="1">
        <v>-1.75724137931034E-3</v>
      </c>
      <c r="K32" s="1">
        <v>3.6165517241379299E-4</v>
      </c>
      <c r="L32" s="1">
        <v>8.3453448275862107E-3</v>
      </c>
      <c r="M32" s="1">
        <v>-9.8913793103448298E-4</v>
      </c>
      <c r="N32">
        <v>0</v>
      </c>
      <c r="O32">
        <v>32</v>
      </c>
      <c r="P32">
        <v>719</v>
      </c>
      <c r="Q32" s="48">
        <v>42660.055949074071</v>
      </c>
    </row>
    <row r="33" spans="1:22" x14ac:dyDescent="0.25">
      <c r="A33" s="10">
        <v>449.999945206897</v>
      </c>
      <c r="B33" s="1">
        <v>416.07258451724101</v>
      </c>
      <c r="C33" s="1">
        <v>25.977466689655198</v>
      </c>
      <c r="D33">
        <v>100</v>
      </c>
      <c r="E33">
        <v>1E-3</v>
      </c>
      <c r="F33" s="1">
        <v>43.641931</v>
      </c>
      <c r="G33">
        <v>0</v>
      </c>
      <c r="H33">
        <v>0</v>
      </c>
      <c r="I33">
        <v>0</v>
      </c>
      <c r="J33" s="1">
        <v>-1.74568965517241E-3</v>
      </c>
      <c r="K33" s="1">
        <v>4.0066078620689698</v>
      </c>
      <c r="L33" s="1">
        <v>0.89942141379310403</v>
      </c>
      <c r="M33" s="1">
        <v>-9.4141379310344804E-4</v>
      </c>
      <c r="N33">
        <v>0.9</v>
      </c>
      <c r="O33">
        <v>33</v>
      </c>
      <c r="P33">
        <v>359</v>
      </c>
      <c r="Q33" s="48">
        <v>42660.097627314812</v>
      </c>
      <c r="R33" s="1">
        <f>$F$32-F33</f>
        <v>2.3157362413792981</v>
      </c>
      <c r="S33" s="1">
        <f>INDEX(LINEST(R33:R35,K33:K35),1)</f>
        <v>0.57317610824162468</v>
      </c>
      <c r="T33" s="1">
        <f>INDEX(LINEST(R33:R35,K33:K35),2)</f>
        <v>2.5744028298318788E-2</v>
      </c>
      <c r="U33" s="1">
        <f t="shared" ref="U33:U35" si="13">L33^2/K33</f>
        <v>0.20190617785386369</v>
      </c>
      <c r="V33" s="1">
        <f>L33^2</f>
        <v>0.80895887958958601</v>
      </c>
    </row>
    <row r="34" spans="1:22" x14ac:dyDescent="0.25">
      <c r="A34" s="10">
        <v>450.000181</v>
      </c>
      <c r="B34" s="1">
        <v>416.06669986206902</v>
      </c>
      <c r="C34" s="1">
        <v>25.9784188275862</v>
      </c>
      <c r="D34">
        <v>100</v>
      </c>
      <c r="E34">
        <v>1E-3</v>
      </c>
      <c r="F34" s="1">
        <v>41.878973965517197</v>
      </c>
      <c r="G34">
        <v>0</v>
      </c>
      <c r="H34">
        <v>0</v>
      </c>
      <c r="I34">
        <v>0</v>
      </c>
      <c r="J34" s="1">
        <v>-1.74165517241379E-3</v>
      </c>
      <c r="K34" s="1">
        <v>7.0506402068965501</v>
      </c>
      <c r="L34" s="1">
        <v>1.1992014482758599</v>
      </c>
      <c r="M34" s="1">
        <v>-9.3231034482758597E-4</v>
      </c>
      <c r="N34">
        <v>1.2</v>
      </c>
      <c r="O34">
        <v>34</v>
      </c>
      <c r="P34">
        <v>359</v>
      </c>
      <c r="Q34" s="48">
        <v>42660.139305555553</v>
      </c>
      <c r="R34" s="1">
        <f t="shared" ref="R34:R35" si="14">$F$32-F34</f>
        <v>4.0786932758621006</v>
      </c>
      <c r="U34" s="1">
        <f t="shared" si="13"/>
        <v>0.20396504024418446</v>
      </c>
      <c r="V34" s="1">
        <f t="shared" ref="V34:V35" si="15">L34^2</f>
        <v>1.43808411354692</v>
      </c>
    </row>
    <row r="35" spans="1:22" x14ac:dyDescent="0.25">
      <c r="A35" s="10">
        <v>450.000854482759</v>
      </c>
      <c r="B35" s="1">
        <v>416.07587617241398</v>
      </c>
      <c r="C35" s="1">
        <v>25.9797646206897</v>
      </c>
      <c r="D35">
        <v>100</v>
      </c>
      <c r="E35">
        <v>1E-3</v>
      </c>
      <c r="F35" s="1">
        <v>39.711239655172399</v>
      </c>
      <c r="G35">
        <v>0</v>
      </c>
      <c r="H35">
        <v>0</v>
      </c>
      <c r="I35">
        <v>0</v>
      </c>
      <c r="J35" s="1">
        <v>-1.73979310344828E-3</v>
      </c>
      <c r="K35" s="1">
        <v>10.8620623103448</v>
      </c>
      <c r="L35" s="1">
        <v>1.4977950689655199</v>
      </c>
      <c r="M35" s="1">
        <v>-9.5875862068965504E-4</v>
      </c>
      <c r="N35">
        <v>1.5</v>
      </c>
      <c r="O35">
        <v>35</v>
      </c>
      <c r="P35">
        <v>359</v>
      </c>
      <c r="Q35" s="48">
        <v>42660.180983796294</v>
      </c>
      <c r="R35" s="1">
        <f t="shared" si="14"/>
        <v>6.2464275862068988</v>
      </c>
      <c r="U35" s="1">
        <f t="shared" si="13"/>
        <v>0.20653445032080778</v>
      </c>
      <c r="V35" s="1">
        <f t="shared" si="15"/>
        <v>2.2433900686174266</v>
      </c>
    </row>
    <row r="36" spans="1:22" x14ac:dyDescent="0.25">
      <c r="A36" s="10">
        <v>449.99889089655198</v>
      </c>
      <c r="B36" s="1">
        <v>416.04736544827603</v>
      </c>
      <c r="C36" s="1">
        <v>25.973321034482801</v>
      </c>
      <c r="D36">
        <v>100</v>
      </c>
      <c r="E36">
        <v>1E-3</v>
      </c>
      <c r="F36" s="1">
        <v>45.930520999999999</v>
      </c>
      <c r="G36">
        <v>0</v>
      </c>
      <c r="H36">
        <v>0</v>
      </c>
      <c r="I36">
        <v>0</v>
      </c>
      <c r="J36" s="1">
        <v>-1.7606206896551701E-3</v>
      </c>
      <c r="K36" s="1">
        <v>3.5286206896551701E-4</v>
      </c>
      <c r="L36" s="1">
        <v>8.2178275862068995E-3</v>
      </c>
      <c r="M36" s="1">
        <v>-9.5651724137931003E-4</v>
      </c>
      <c r="N36">
        <v>0</v>
      </c>
      <c r="O36">
        <v>36</v>
      </c>
      <c r="P36">
        <v>359</v>
      </c>
      <c r="Q36" s="48">
        <v>42660.222650462965</v>
      </c>
    </row>
    <row r="37" spans="1:22" x14ac:dyDescent="0.25">
      <c r="A37" s="10">
        <v>500.00031996551701</v>
      </c>
      <c r="B37" s="1">
        <v>461.74448889655201</v>
      </c>
      <c r="C37" s="1">
        <v>26.100510689655199</v>
      </c>
      <c r="D37">
        <v>100</v>
      </c>
      <c r="E37">
        <v>1E-3</v>
      </c>
      <c r="F37" s="1">
        <v>54.530410137931</v>
      </c>
      <c r="G37">
        <v>0</v>
      </c>
      <c r="H37">
        <v>0</v>
      </c>
      <c r="I37">
        <v>0</v>
      </c>
      <c r="J37" s="1">
        <v>-1.62879310344828E-3</v>
      </c>
      <c r="K37" s="1">
        <v>3.4072413793103398E-4</v>
      </c>
      <c r="L37" s="1">
        <v>8.4309655172413803E-3</v>
      </c>
      <c r="M37" s="1">
        <v>-9.4810344827586201E-4</v>
      </c>
      <c r="N37">
        <v>0</v>
      </c>
      <c r="O37">
        <v>37</v>
      </c>
      <c r="P37">
        <v>719</v>
      </c>
      <c r="Q37" s="48">
        <v>42660.306006944447</v>
      </c>
    </row>
    <row r="38" spans="1:22" x14ac:dyDescent="0.25">
      <c r="A38" s="10">
        <v>500.00053568965501</v>
      </c>
      <c r="B38" s="1">
        <v>461.71871003448302</v>
      </c>
      <c r="C38" s="1">
        <v>26.100419172413801</v>
      </c>
      <c r="D38">
        <v>100</v>
      </c>
      <c r="E38">
        <v>1E-3</v>
      </c>
      <c r="F38" s="1">
        <v>52.293428103448299</v>
      </c>
      <c r="G38">
        <v>0</v>
      </c>
      <c r="H38">
        <v>0</v>
      </c>
      <c r="I38">
        <v>0</v>
      </c>
      <c r="J38" s="1">
        <v>-1.6238620689655199E-3</v>
      </c>
      <c r="K38" s="1">
        <v>3.8097934137931002</v>
      </c>
      <c r="L38" s="1">
        <v>0.89947434482758604</v>
      </c>
      <c r="M38" s="1">
        <v>-9.5444827586206897E-4</v>
      </c>
      <c r="N38">
        <v>0.9</v>
      </c>
      <c r="O38">
        <v>38</v>
      </c>
      <c r="P38">
        <v>359</v>
      </c>
      <c r="Q38" s="48">
        <v>42660.347685185188</v>
      </c>
      <c r="R38" s="1">
        <f>$F$37-F38</f>
        <v>2.2369820344827005</v>
      </c>
      <c r="S38" s="1">
        <f>INDEX(LINEST(R38:R40,K38:K40),1)</f>
        <v>0.57515277882286187</v>
      </c>
      <c r="T38" s="1">
        <f>INDEX(LINEST(R38:R40,K38:K40),2)</f>
        <v>5.3986400675834822E-2</v>
      </c>
      <c r="U38" s="1">
        <f t="shared" ref="U38:U40" si="16">L38^2/K38</f>
        <v>0.21236167138981588</v>
      </c>
      <c r="V38" s="1">
        <f>L38^2</f>
        <v>0.80905409700301512</v>
      </c>
    </row>
    <row r="39" spans="1:22" x14ac:dyDescent="0.25">
      <c r="A39" s="10">
        <v>500.00059141379302</v>
      </c>
      <c r="B39" s="1">
        <v>461.70339537931</v>
      </c>
      <c r="C39" s="1">
        <v>26.102596758620699</v>
      </c>
      <c r="D39">
        <v>100</v>
      </c>
      <c r="E39">
        <v>1E-3</v>
      </c>
      <c r="F39" s="1">
        <v>50.601434448275903</v>
      </c>
      <c r="G39">
        <v>0</v>
      </c>
      <c r="H39">
        <v>0</v>
      </c>
      <c r="I39">
        <v>0</v>
      </c>
      <c r="J39" s="1">
        <v>-1.6187586206896599E-3</v>
      </c>
      <c r="K39" s="1">
        <v>6.7116354482758602</v>
      </c>
      <c r="L39" s="1">
        <v>1.19933034482759</v>
      </c>
      <c r="M39" s="1">
        <v>-9.5544827586206899E-4</v>
      </c>
      <c r="N39">
        <v>1.2</v>
      </c>
      <c r="O39">
        <v>39</v>
      </c>
      <c r="P39">
        <v>358</v>
      </c>
      <c r="Q39" s="48">
        <v>42660.389247685183</v>
      </c>
      <c r="R39" s="1">
        <f t="shared" ref="R39:R40" si="17">$F$37-F39</f>
        <v>3.9289756896550969</v>
      </c>
      <c r="U39" s="1">
        <f t="shared" si="16"/>
        <v>0.21431337966870243</v>
      </c>
      <c r="V39" s="1">
        <f t="shared" ref="V39:V40" si="18">L39^2</f>
        <v>1.4383932760242661</v>
      </c>
    </row>
    <row r="40" spans="1:22" x14ac:dyDescent="0.25">
      <c r="A40" s="10">
        <v>499.99956437931002</v>
      </c>
      <c r="B40" s="1">
        <v>461.70300193103401</v>
      </c>
      <c r="C40" s="1">
        <v>26.1278343793104</v>
      </c>
      <c r="D40">
        <v>100</v>
      </c>
      <c r="E40">
        <v>1E-3</v>
      </c>
      <c r="F40" s="1">
        <v>48.530708689655199</v>
      </c>
      <c r="G40">
        <v>0</v>
      </c>
      <c r="H40">
        <v>0</v>
      </c>
      <c r="I40">
        <v>0</v>
      </c>
      <c r="J40" s="1">
        <v>-1.51006896551724E-3</v>
      </c>
      <c r="K40" s="1">
        <v>10.3490257586207</v>
      </c>
      <c r="L40" s="1">
        <v>1.49778662068966</v>
      </c>
      <c r="M40" s="1">
        <v>-9.6858620689655101E-4</v>
      </c>
      <c r="N40">
        <v>1.5</v>
      </c>
      <c r="O40">
        <v>40</v>
      </c>
      <c r="P40">
        <v>359</v>
      </c>
      <c r="Q40" s="48">
        <v>42660.430925925924</v>
      </c>
      <c r="R40" s="1">
        <f t="shared" si="17"/>
        <v>5.9997014482758004</v>
      </c>
      <c r="U40" s="1">
        <f t="shared" si="16"/>
        <v>0.21677062299784469</v>
      </c>
      <c r="V40" s="1">
        <f t="shared" si="18"/>
        <v>2.2433647611169514</v>
      </c>
    </row>
    <row r="41" spans="1:22" x14ac:dyDescent="0.25">
      <c r="A41" s="10">
        <v>499.99919917241402</v>
      </c>
      <c r="B41" s="1">
        <v>461.73261862069</v>
      </c>
      <c r="C41" s="1">
        <v>26.118208689655201</v>
      </c>
      <c r="D41">
        <v>100</v>
      </c>
      <c r="E41">
        <v>1E-3</v>
      </c>
      <c r="F41" s="1">
        <v>54.538511999999997</v>
      </c>
      <c r="G41">
        <v>0</v>
      </c>
      <c r="H41">
        <v>0</v>
      </c>
      <c r="I41">
        <v>0</v>
      </c>
      <c r="J41" s="1">
        <v>-1.6276896551724099E-3</v>
      </c>
      <c r="K41" s="1">
        <v>3.35551724137931E-4</v>
      </c>
      <c r="L41" s="1">
        <v>8.5563793103448308E-3</v>
      </c>
      <c r="M41" s="1">
        <v>-9.5810344827586204E-4</v>
      </c>
      <c r="N41">
        <v>0</v>
      </c>
      <c r="O41">
        <v>41</v>
      </c>
      <c r="P41">
        <v>359</v>
      </c>
      <c r="Q41" s="48">
        <v>42660.472592592596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1"/>
  <sheetViews>
    <sheetView workbookViewId="0"/>
  </sheetViews>
  <sheetFormatPr defaultRowHeight="15" x14ac:dyDescent="0.25"/>
  <cols>
    <col min="1" max="1" width="20.85546875" style="10" bestFit="1" customWidth="1"/>
    <col min="2" max="2" width="6.5703125" style="1" bestFit="1" customWidth="1"/>
    <col min="3" max="3" width="5.5703125" style="1" bestFit="1" customWidth="1"/>
    <col min="4" max="4" width="4" bestFit="1" customWidth="1"/>
    <col min="5" max="5" width="6" bestFit="1" customWidth="1"/>
    <col min="6" max="6" width="9.140625" style="1"/>
    <col min="10" max="13" width="9.140625" style="1"/>
    <col min="17" max="17" width="15.85546875" bestFit="1" customWidth="1"/>
    <col min="18" max="18" width="7.5703125" style="1" bestFit="1" customWidth="1"/>
    <col min="19" max="19" width="6.5703125" style="1" bestFit="1" customWidth="1"/>
    <col min="20" max="20" width="7.28515625" style="1" bestFit="1" customWidth="1"/>
    <col min="21" max="21" width="10.28515625" bestFit="1" customWidth="1"/>
    <col min="22" max="22" width="6.42578125" style="1" bestFit="1" customWidth="1"/>
  </cols>
  <sheetData>
    <row r="1" spans="1:22" x14ac:dyDescent="0.25">
      <c r="A1" s="10" t="str">
        <f ca="1">MID(CELL("filename",A1),FIND("]",CELL("filename",A1))+1,256)</f>
        <v>sri-ipb2-DC-he-123116</v>
      </c>
      <c r="B1" s="1" t="s">
        <v>47</v>
      </c>
      <c r="C1" s="1" t="s">
        <v>48</v>
      </c>
      <c r="D1" t="s">
        <v>49</v>
      </c>
      <c r="E1" t="s">
        <v>50</v>
      </c>
      <c r="F1" s="1" t="s">
        <v>2</v>
      </c>
      <c r="G1" t="s">
        <v>42</v>
      </c>
      <c r="H1" t="s">
        <v>51</v>
      </c>
      <c r="I1" t="s">
        <v>52</v>
      </c>
      <c r="J1" s="1" t="s">
        <v>43</v>
      </c>
      <c r="K1" s="1" t="s">
        <v>53</v>
      </c>
      <c r="L1" s="1" t="s">
        <v>54</v>
      </c>
      <c r="M1" s="1" t="s">
        <v>55</v>
      </c>
      <c r="N1" t="s">
        <v>56</v>
      </c>
      <c r="O1" t="s">
        <v>19</v>
      </c>
      <c r="P1" t="s">
        <v>57</v>
      </c>
      <c r="Q1" t="s">
        <v>44</v>
      </c>
      <c r="R1" s="1" t="s">
        <v>58</v>
      </c>
      <c r="S1" s="1" t="s">
        <v>5</v>
      </c>
      <c r="T1" s="1" t="s">
        <v>60</v>
      </c>
      <c r="U1" t="s">
        <v>61</v>
      </c>
      <c r="V1" s="1" t="s">
        <v>64</v>
      </c>
    </row>
    <row r="2" spans="1:22" x14ac:dyDescent="0.25">
      <c r="A2" s="10">
        <v>150.00287813793099</v>
      </c>
      <c r="B2" s="1">
        <v>137.90645155172399</v>
      </c>
      <c r="C2" s="1">
        <v>25.332208758620698</v>
      </c>
      <c r="D2">
        <v>100</v>
      </c>
      <c r="E2">
        <v>1E-3</v>
      </c>
      <c r="F2" s="1">
        <v>9.3620499310344805</v>
      </c>
      <c r="G2">
        <v>0</v>
      </c>
      <c r="H2">
        <v>0</v>
      </c>
      <c r="I2">
        <v>0</v>
      </c>
      <c r="J2" s="1" t="s">
        <v>45</v>
      </c>
      <c r="K2" s="1">
        <v>5.8882758620689704E-4</v>
      </c>
      <c r="L2" s="1">
        <v>7.2513793103448302E-3</v>
      </c>
      <c r="M2" s="1">
        <v>7.8620689655172396E-5</v>
      </c>
      <c r="N2">
        <v>0</v>
      </c>
      <c r="O2">
        <v>1</v>
      </c>
      <c r="P2">
        <v>725</v>
      </c>
      <c r="Q2" s="48">
        <v>42735.398344907408</v>
      </c>
      <c r="U2" s="1"/>
    </row>
    <row r="3" spans="1:22" x14ac:dyDescent="0.25">
      <c r="A3" s="10">
        <v>150.00154427586199</v>
      </c>
      <c r="B3" s="1">
        <v>138.570560310345</v>
      </c>
      <c r="C3" s="1">
        <v>25.3383534482759</v>
      </c>
      <c r="D3">
        <v>100</v>
      </c>
      <c r="E3">
        <v>1E-3</v>
      </c>
      <c r="F3" s="1">
        <v>7.5146983448275897</v>
      </c>
      <c r="G3">
        <v>0</v>
      </c>
      <c r="H3">
        <v>0</v>
      </c>
      <c r="I3">
        <v>0</v>
      </c>
      <c r="J3" s="1" t="s">
        <v>45</v>
      </c>
      <c r="K3" s="1">
        <v>4.1220319310344804</v>
      </c>
      <c r="L3" s="1">
        <v>0.69911662068965497</v>
      </c>
      <c r="M3" s="1">
        <v>8.2310344827586207E-5</v>
      </c>
      <c r="N3">
        <v>0.7</v>
      </c>
      <c r="O3">
        <v>2</v>
      </c>
      <c r="P3">
        <v>359</v>
      </c>
      <c r="Q3" s="48">
        <v>42735.440011574072</v>
      </c>
      <c r="R3" s="1">
        <f>$F$6-F3</f>
        <v>1.6776001379310301</v>
      </c>
      <c r="S3" s="53">
        <f>INDEX(LINEST(R3:R5,K3:K5),1)</f>
        <v>0.41462752246082857</v>
      </c>
      <c r="T3" s="53">
        <f>INDEX(LINEST(R3:R5,K3:K5),2)</f>
        <v>-2.2669770660140198E-2</v>
      </c>
      <c r="U3" s="1">
        <f t="shared" ref="U3:U30" si="0">L3^2/K3</f>
        <v>0.11857357184563605</v>
      </c>
      <c r="V3" s="1">
        <f>L3^2</f>
        <v>0.48876404932452289</v>
      </c>
    </row>
    <row r="4" spans="1:22" x14ac:dyDescent="0.25">
      <c r="A4" s="10">
        <v>150.000799793103</v>
      </c>
      <c r="B4" s="1">
        <v>139.133327172414</v>
      </c>
      <c r="C4" s="1">
        <v>25.344928413793099</v>
      </c>
      <c r="D4">
        <v>100</v>
      </c>
      <c r="E4">
        <v>1E-3</v>
      </c>
      <c r="F4" s="1">
        <v>5.8180317586206902</v>
      </c>
      <c r="G4">
        <v>0</v>
      </c>
      <c r="H4">
        <v>0</v>
      </c>
      <c r="I4">
        <v>0</v>
      </c>
      <c r="J4" s="1" t="s">
        <v>45</v>
      </c>
      <c r="K4" s="1">
        <v>8.1518716206896507</v>
      </c>
      <c r="L4" s="1">
        <v>0.99720937931034503</v>
      </c>
      <c r="M4" s="1">
        <v>8.17931034482759E-5</v>
      </c>
      <c r="N4">
        <v>1</v>
      </c>
      <c r="O4">
        <v>3</v>
      </c>
      <c r="P4">
        <v>359</v>
      </c>
      <c r="Q4" s="48">
        <v>42735.481678240743</v>
      </c>
      <c r="R4" s="1">
        <f t="shared" ref="R4:R5" si="1">$F$6-F4</f>
        <v>3.3742667241379296</v>
      </c>
      <c r="S4" s="53"/>
      <c r="T4" s="53"/>
      <c r="U4" s="1">
        <f t="shared" si="0"/>
        <v>0.12198751310811183</v>
      </c>
      <c r="V4" s="1">
        <f t="shared" ref="V4:V5" si="2">L4^2</f>
        <v>0.99442654618452364</v>
      </c>
    </row>
    <row r="5" spans="1:22" x14ac:dyDescent="0.25">
      <c r="A5" s="10">
        <v>150.00089286206901</v>
      </c>
      <c r="B5" s="1">
        <v>139.76993958620699</v>
      </c>
      <c r="C5" s="1">
        <v>25.347592241379299</v>
      </c>
      <c r="D5">
        <v>100</v>
      </c>
      <c r="E5">
        <v>1E-3</v>
      </c>
      <c r="F5" s="1">
        <v>4.0218120344827604</v>
      </c>
      <c r="G5">
        <v>0</v>
      </c>
      <c r="H5">
        <v>0</v>
      </c>
      <c r="I5">
        <v>0</v>
      </c>
      <c r="J5" s="1" t="s">
        <v>45</v>
      </c>
      <c r="K5" s="1">
        <v>12.5444263103448</v>
      </c>
      <c r="L5" s="1">
        <v>1.2556676896551699</v>
      </c>
      <c r="M5" s="1">
        <v>8.0482758620689602E-5</v>
      </c>
      <c r="N5">
        <v>1.3</v>
      </c>
      <c r="O5">
        <v>4</v>
      </c>
      <c r="P5">
        <v>359</v>
      </c>
      <c r="Q5" s="48">
        <v>42735.523344907408</v>
      </c>
      <c r="R5" s="1">
        <f t="shared" si="1"/>
        <v>5.1704864482758595</v>
      </c>
      <c r="S5" s="53"/>
      <c r="T5" s="53"/>
      <c r="U5" s="1">
        <f t="shared" si="0"/>
        <v>0.125689394463876</v>
      </c>
      <c r="V5" s="1">
        <f t="shared" si="2"/>
        <v>1.5767013468439521</v>
      </c>
    </row>
    <row r="6" spans="1:22" x14ac:dyDescent="0.25">
      <c r="A6" s="10">
        <v>149.99776275862101</v>
      </c>
      <c r="B6" s="1">
        <v>138.24696248275899</v>
      </c>
      <c r="C6" s="1">
        <v>25.3392716551724</v>
      </c>
      <c r="D6">
        <v>100</v>
      </c>
      <c r="E6">
        <v>1E-3</v>
      </c>
      <c r="F6" s="1">
        <v>9.1922984827586198</v>
      </c>
      <c r="G6">
        <v>0</v>
      </c>
      <c r="H6">
        <v>0</v>
      </c>
      <c r="I6">
        <v>0</v>
      </c>
      <c r="J6" s="1" t="s">
        <v>45</v>
      </c>
      <c r="K6" s="1">
        <v>5.7948275862069001E-4</v>
      </c>
      <c r="L6" s="1">
        <v>7.2899999999999996E-3</v>
      </c>
      <c r="M6" s="1">
        <v>8.2413793103448298E-5</v>
      </c>
      <c r="N6">
        <v>0</v>
      </c>
      <c r="O6">
        <v>5</v>
      </c>
      <c r="P6">
        <v>359</v>
      </c>
      <c r="Q6" s="48">
        <v>42735.565011574072</v>
      </c>
      <c r="S6" s="53"/>
      <c r="T6" s="53"/>
      <c r="U6" s="1"/>
    </row>
    <row r="7" spans="1:22" x14ac:dyDescent="0.25">
      <c r="A7" s="10">
        <v>200.00046358620699</v>
      </c>
      <c r="B7" s="1">
        <v>183.62666062068999</v>
      </c>
      <c r="C7" s="1">
        <v>25.393882793103501</v>
      </c>
      <c r="D7">
        <v>100</v>
      </c>
      <c r="E7">
        <v>1E-3</v>
      </c>
      <c r="F7" s="1">
        <v>13.801579862069</v>
      </c>
      <c r="G7">
        <v>0</v>
      </c>
      <c r="H7">
        <v>0</v>
      </c>
      <c r="I7">
        <v>0</v>
      </c>
      <c r="J7" s="1" t="s">
        <v>45</v>
      </c>
      <c r="K7" s="1">
        <v>5.1268965517241403E-4</v>
      </c>
      <c r="L7" s="1">
        <v>7.2531379310344802E-3</v>
      </c>
      <c r="M7" s="1">
        <v>8.4586206896551804E-5</v>
      </c>
      <c r="N7">
        <v>0</v>
      </c>
      <c r="O7">
        <v>6</v>
      </c>
      <c r="P7">
        <v>719</v>
      </c>
      <c r="Q7" s="48">
        <v>42735.648344907408</v>
      </c>
      <c r="S7" s="53"/>
      <c r="T7" s="53"/>
      <c r="U7" s="1"/>
    </row>
    <row r="8" spans="1:22" x14ac:dyDescent="0.25">
      <c r="A8" s="10">
        <v>200.00155327586199</v>
      </c>
      <c r="B8" s="1">
        <v>184.00776193103499</v>
      </c>
      <c r="C8" s="1">
        <v>25.394856206896598</v>
      </c>
      <c r="D8">
        <v>100</v>
      </c>
      <c r="E8">
        <v>1E-3</v>
      </c>
      <c r="F8" s="1">
        <v>12.0689663103448</v>
      </c>
      <c r="G8">
        <v>0</v>
      </c>
      <c r="H8">
        <v>0</v>
      </c>
      <c r="I8">
        <v>0</v>
      </c>
      <c r="J8" s="1" t="s">
        <v>45</v>
      </c>
      <c r="K8" s="1">
        <v>3.7641526206896501</v>
      </c>
      <c r="L8" s="1">
        <v>0.69898048275862101</v>
      </c>
      <c r="M8" s="1">
        <v>8.08275862068966E-5</v>
      </c>
      <c r="N8">
        <v>0.7</v>
      </c>
      <c r="O8">
        <v>7</v>
      </c>
      <c r="P8">
        <v>359</v>
      </c>
      <c r="Q8" s="48">
        <v>42735.690011574072</v>
      </c>
      <c r="R8" s="1">
        <f>$F$7-F8</f>
        <v>1.7326135517241994</v>
      </c>
      <c r="S8" s="53">
        <f>INDEX(LINEST(R8:R10,K8:K10),1)</f>
        <v>0.44633316183059091</v>
      </c>
      <c r="T8" s="53">
        <f>INDEX(LINEST(R8:R10,K8:K10),2)</f>
        <v>7.0794108198982908E-2</v>
      </c>
      <c r="U8" s="1">
        <f t="shared" si="0"/>
        <v>0.12979646802630462</v>
      </c>
      <c r="V8" s="1">
        <f>L8^2</f>
        <v>0.4885737152774749</v>
      </c>
    </row>
    <row r="9" spans="1:22" x14ac:dyDescent="0.25">
      <c r="A9" s="10">
        <v>200.00078975862101</v>
      </c>
      <c r="B9" s="1">
        <v>184.40622896551699</v>
      </c>
      <c r="C9" s="1">
        <v>25.396628275862099</v>
      </c>
      <c r="D9">
        <v>100</v>
      </c>
      <c r="E9">
        <v>1E-3</v>
      </c>
      <c r="F9" s="1">
        <v>10.3564380344828</v>
      </c>
      <c r="G9">
        <v>0</v>
      </c>
      <c r="H9">
        <v>0</v>
      </c>
      <c r="I9">
        <v>0</v>
      </c>
      <c r="J9" s="1" t="s">
        <v>45</v>
      </c>
      <c r="K9" s="1">
        <v>7.48778524137931</v>
      </c>
      <c r="L9" s="1">
        <v>0.99722510344827597</v>
      </c>
      <c r="M9" s="1">
        <v>8.2137931034482803E-5</v>
      </c>
      <c r="N9">
        <v>1</v>
      </c>
      <c r="O9">
        <v>8</v>
      </c>
      <c r="P9">
        <v>359</v>
      </c>
      <c r="Q9" s="48">
        <v>42735.731678240743</v>
      </c>
      <c r="R9" s="1">
        <f t="shared" ref="R9:R10" si="3">$F$7-F9</f>
        <v>3.4451418275862</v>
      </c>
      <c r="S9" s="53"/>
      <c r="T9" s="53"/>
      <c r="U9" s="1">
        <f t="shared" si="0"/>
        <v>0.13281068765858964</v>
      </c>
      <c r="V9" s="1">
        <f t="shared" ref="V9:V10" si="4">L9^2</f>
        <v>0.99445790694742475</v>
      </c>
    </row>
    <row r="10" spans="1:22" x14ac:dyDescent="0.25">
      <c r="A10" s="10">
        <v>200.00083137931</v>
      </c>
      <c r="B10" s="1">
        <v>184.94347462069001</v>
      </c>
      <c r="C10" s="1">
        <v>25.401483965517201</v>
      </c>
      <c r="D10">
        <v>100</v>
      </c>
      <c r="E10">
        <v>1E-3</v>
      </c>
      <c r="F10" s="1">
        <v>8.24502206896552</v>
      </c>
      <c r="G10">
        <v>0</v>
      </c>
      <c r="H10">
        <v>0</v>
      </c>
      <c r="I10">
        <v>0</v>
      </c>
      <c r="J10" s="1" t="s">
        <v>45</v>
      </c>
      <c r="K10" s="1">
        <v>12.322225448275899</v>
      </c>
      <c r="L10" s="1">
        <v>1.2979386896551699</v>
      </c>
      <c r="M10" s="1">
        <v>8.6724137931034397E-5</v>
      </c>
      <c r="N10">
        <v>1.3</v>
      </c>
      <c r="O10">
        <v>9</v>
      </c>
      <c r="P10">
        <v>359</v>
      </c>
      <c r="Q10" s="48">
        <v>42735.773344907408</v>
      </c>
      <c r="R10" s="1">
        <f t="shared" si="3"/>
        <v>5.5565577931034795</v>
      </c>
      <c r="S10" s="53"/>
      <c r="T10" s="53"/>
      <c r="U10" s="1">
        <f t="shared" si="0"/>
        <v>0.13671595680303766</v>
      </c>
      <c r="V10" s="1">
        <f t="shared" si="4"/>
        <v>1.6846448421037794</v>
      </c>
    </row>
    <row r="11" spans="1:22" x14ac:dyDescent="0.25">
      <c r="A11" s="10">
        <v>199.998289413793</v>
      </c>
      <c r="B11" s="1">
        <v>183.776042034483</v>
      </c>
      <c r="C11" s="1">
        <v>25.3908759655172</v>
      </c>
      <c r="D11">
        <v>100</v>
      </c>
      <c r="E11">
        <v>1E-3</v>
      </c>
      <c r="F11" s="1">
        <v>13.720878586206901</v>
      </c>
      <c r="G11">
        <v>0</v>
      </c>
      <c r="H11">
        <v>0</v>
      </c>
      <c r="I11">
        <v>0</v>
      </c>
      <c r="J11" s="1" t="s">
        <v>45</v>
      </c>
      <c r="K11" s="1">
        <v>5.2468965517241399E-4</v>
      </c>
      <c r="L11" s="1">
        <v>7.2825172413793103E-3</v>
      </c>
      <c r="M11" s="1">
        <v>8.1551724137930994E-5</v>
      </c>
      <c r="N11">
        <v>0</v>
      </c>
      <c r="O11">
        <v>10</v>
      </c>
      <c r="P11">
        <v>360</v>
      </c>
      <c r="Q11" s="48">
        <v>42735.815127314818</v>
      </c>
      <c r="S11" s="53"/>
      <c r="T11" s="53"/>
      <c r="U11" s="1"/>
    </row>
    <row r="12" spans="1:22" x14ac:dyDescent="0.25">
      <c r="A12" s="10">
        <v>250.00003789655199</v>
      </c>
      <c r="B12" s="1">
        <v>229.065870137931</v>
      </c>
      <c r="C12" s="1">
        <v>25.450475724137899</v>
      </c>
      <c r="D12">
        <v>100</v>
      </c>
      <c r="E12">
        <v>1E-3</v>
      </c>
      <c r="F12" s="1">
        <v>18.8258830344828</v>
      </c>
      <c r="G12">
        <v>0</v>
      </c>
      <c r="H12">
        <v>0</v>
      </c>
      <c r="I12">
        <v>0</v>
      </c>
      <c r="J12" s="1" t="s">
        <v>45</v>
      </c>
      <c r="K12" s="1">
        <v>4.8455172413793099E-4</v>
      </c>
      <c r="L12" s="1">
        <v>7.3869655172413796E-3</v>
      </c>
      <c r="M12" s="1">
        <v>7.4965517241379296E-5</v>
      </c>
      <c r="N12">
        <v>0</v>
      </c>
      <c r="O12">
        <v>11</v>
      </c>
      <c r="P12">
        <v>719</v>
      </c>
      <c r="Q12" s="48">
        <v>42735.898460648146</v>
      </c>
      <c r="S12" s="53"/>
      <c r="T12" s="53"/>
      <c r="U12" s="1"/>
    </row>
    <row r="13" spans="1:22" x14ac:dyDescent="0.25">
      <c r="A13" s="10">
        <v>250.00037934482799</v>
      </c>
      <c r="B13" s="1">
        <v>229.31955068965499</v>
      </c>
      <c r="C13" s="1">
        <v>25.456578758620701</v>
      </c>
      <c r="D13">
        <v>100</v>
      </c>
      <c r="E13">
        <v>1E-3</v>
      </c>
      <c r="F13" s="1">
        <v>17.118802413793102</v>
      </c>
      <c r="G13">
        <v>0</v>
      </c>
      <c r="H13">
        <v>0</v>
      </c>
      <c r="I13">
        <v>0</v>
      </c>
      <c r="J13" s="1" t="s">
        <v>45</v>
      </c>
      <c r="K13" s="1">
        <v>3.4357850344827598</v>
      </c>
      <c r="L13" s="1">
        <v>0.69910655172413805</v>
      </c>
      <c r="M13" s="1">
        <v>7.5137931034482795E-5</v>
      </c>
      <c r="N13">
        <v>0.7</v>
      </c>
      <c r="O13">
        <v>12</v>
      </c>
      <c r="P13">
        <v>359</v>
      </c>
      <c r="Q13" s="48">
        <v>42735.940127314818</v>
      </c>
      <c r="R13" s="1">
        <f>$F$12-F13</f>
        <v>1.7070806206896982</v>
      </c>
      <c r="S13" s="53">
        <f>INDEX(LINEST(R13:R15,K13:K15),1)</f>
        <v>0.48622472393412042</v>
      </c>
      <c r="T13" s="53">
        <f>INDEX(LINEST(R13:R15,K13:K15),2)</f>
        <v>4.3693568811475014E-2</v>
      </c>
      <c r="U13" s="1">
        <f t="shared" si="0"/>
        <v>0.14225277942547235</v>
      </c>
      <c r="V13" s="1">
        <f>L13^2</f>
        <v>0.48874997066361492</v>
      </c>
    </row>
    <row r="14" spans="1:22" x14ac:dyDescent="0.25">
      <c r="A14" s="10">
        <v>250.00049189655201</v>
      </c>
      <c r="B14" s="1">
        <v>229.58331724137901</v>
      </c>
      <c r="C14" s="1">
        <v>25.454934896551698</v>
      </c>
      <c r="D14">
        <v>100</v>
      </c>
      <c r="E14">
        <v>1E-3</v>
      </c>
      <c r="F14" s="1">
        <v>15.4342103448276</v>
      </c>
      <c r="G14">
        <v>0</v>
      </c>
      <c r="H14">
        <v>0</v>
      </c>
      <c r="I14">
        <v>0</v>
      </c>
      <c r="J14" s="1" t="s">
        <v>45</v>
      </c>
      <c r="K14" s="1">
        <v>6.8596421724137899</v>
      </c>
      <c r="L14" s="1">
        <v>0.99712851724137996</v>
      </c>
      <c r="M14" s="1">
        <v>7.3724137931034501E-5</v>
      </c>
      <c r="N14">
        <v>1</v>
      </c>
      <c r="O14">
        <v>13</v>
      </c>
      <c r="P14">
        <v>359</v>
      </c>
      <c r="Q14" s="48">
        <v>42735.981793981482</v>
      </c>
      <c r="R14" s="1">
        <f t="shared" ref="R14:R15" si="5">$F$12-F14</f>
        <v>3.3916726896552003</v>
      </c>
      <c r="S14" s="53"/>
      <c r="T14" s="53"/>
      <c r="U14" s="1">
        <f t="shared" si="0"/>
        <v>0.14494419022240751</v>
      </c>
      <c r="V14" s="1">
        <f t="shared" ref="V14:V15" si="6">L14^2</f>
        <v>0.994265279895993</v>
      </c>
    </row>
    <row r="15" spans="1:22" x14ac:dyDescent="0.25">
      <c r="A15" s="10">
        <v>250.00028841379299</v>
      </c>
      <c r="B15" s="1">
        <v>229.957302206897</v>
      </c>
      <c r="C15" s="1">
        <v>25.4602360689655</v>
      </c>
      <c r="D15">
        <v>100</v>
      </c>
      <c r="E15">
        <v>1E-3</v>
      </c>
      <c r="F15" s="1">
        <v>13.2701485517241</v>
      </c>
      <c r="G15">
        <v>0</v>
      </c>
      <c r="H15">
        <v>0</v>
      </c>
      <c r="I15">
        <v>0</v>
      </c>
      <c r="J15" s="1" t="s">
        <v>45</v>
      </c>
      <c r="K15" s="1">
        <v>11.347666137931</v>
      </c>
      <c r="L15" s="1">
        <v>1.2976928275862101</v>
      </c>
      <c r="M15" s="1">
        <v>7.2586206896551702E-5</v>
      </c>
      <c r="N15">
        <v>1.3</v>
      </c>
      <c r="O15">
        <v>14</v>
      </c>
      <c r="P15">
        <v>359</v>
      </c>
      <c r="Q15" s="48">
        <v>42736.023460648146</v>
      </c>
      <c r="R15" s="1">
        <f t="shared" si="5"/>
        <v>5.5557344827586999</v>
      </c>
      <c r="S15" s="53"/>
      <c r="T15" s="53"/>
      <c r="U15" s="1">
        <f t="shared" si="0"/>
        <v>0.14840114736365825</v>
      </c>
      <c r="V15" s="1">
        <f t="shared" si="6"/>
        <v>1.684006674768693</v>
      </c>
    </row>
    <row r="16" spans="1:22" x14ac:dyDescent="0.25">
      <c r="A16" s="10">
        <v>249.998878827586</v>
      </c>
      <c r="B16" s="1">
        <v>229.16346693103401</v>
      </c>
      <c r="C16" s="1">
        <v>25.4483879310345</v>
      </c>
      <c r="D16">
        <v>100</v>
      </c>
      <c r="E16">
        <v>1E-3</v>
      </c>
      <c r="F16" s="1">
        <v>18.7596231724138</v>
      </c>
      <c r="G16">
        <v>0</v>
      </c>
      <c r="H16">
        <v>0</v>
      </c>
      <c r="I16">
        <v>0</v>
      </c>
      <c r="J16" s="1" t="s">
        <v>45</v>
      </c>
      <c r="K16" s="1">
        <v>4.7451724137931002E-4</v>
      </c>
      <c r="L16" s="1">
        <v>7.2233448275862101E-3</v>
      </c>
      <c r="M16" s="1">
        <v>7.1482758620689695E-5</v>
      </c>
      <c r="N16">
        <v>0</v>
      </c>
      <c r="O16">
        <v>15</v>
      </c>
      <c r="P16">
        <v>359</v>
      </c>
      <c r="Q16" s="48">
        <v>42736.065127314818</v>
      </c>
      <c r="S16" s="53"/>
      <c r="T16" s="53"/>
      <c r="U16" s="1"/>
    </row>
    <row r="17" spans="1:22" x14ac:dyDescent="0.25">
      <c r="A17" s="10">
        <v>300.00038313793101</v>
      </c>
      <c r="B17" s="1">
        <v>274.45766365517198</v>
      </c>
      <c r="C17" s="1">
        <v>25.5192664482759</v>
      </c>
      <c r="D17">
        <v>100</v>
      </c>
      <c r="E17">
        <v>1E-3</v>
      </c>
      <c r="F17" s="1">
        <v>24.400196482758599</v>
      </c>
      <c r="G17">
        <v>0</v>
      </c>
      <c r="H17">
        <v>0</v>
      </c>
      <c r="I17">
        <v>0</v>
      </c>
      <c r="J17" s="1" t="s">
        <v>45</v>
      </c>
      <c r="K17" s="1">
        <v>4.2451724137931E-4</v>
      </c>
      <c r="L17" s="1">
        <v>7.2258275862068996E-3</v>
      </c>
      <c r="M17" s="1">
        <v>7.9310344827586201E-5</v>
      </c>
      <c r="N17">
        <v>0</v>
      </c>
      <c r="O17">
        <v>16</v>
      </c>
      <c r="P17">
        <v>719</v>
      </c>
      <c r="Q17" s="48">
        <v>42736.148460648146</v>
      </c>
      <c r="S17" s="53"/>
      <c r="T17" s="53"/>
      <c r="U17" s="1"/>
    </row>
    <row r="18" spans="1:22" x14ac:dyDescent="0.25">
      <c r="A18" s="10">
        <v>300.00008527586198</v>
      </c>
      <c r="B18" s="1">
        <v>274.64107427586202</v>
      </c>
      <c r="C18" s="1">
        <v>25.523963965517201</v>
      </c>
      <c r="D18">
        <v>100</v>
      </c>
      <c r="E18">
        <v>1E-3</v>
      </c>
      <c r="F18" s="1">
        <v>22.2620473448276</v>
      </c>
      <c r="G18">
        <v>0</v>
      </c>
      <c r="H18">
        <v>0</v>
      </c>
      <c r="I18">
        <v>0</v>
      </c>
      <c r="J18" s="1" t="s">
        <v>45</v>
      </c>
      <c r="K18" s="1">
        <v>4.0629801379310297</v>
      </c>
      <c r="L18" s="1">
        <v>0.79930468965517198</v>
      </c>
      <c r="M18" s="1">
        <v>7.6724137931034506E-5</v>
      </c>
      <c r="N18">
        <v>0.8</v>
      </c>
      <c r="O18">
        <v>17</v>
      </c>
      <c r="P18">
        <v>359</v>
      </c>
      <c r="Q18" s="48">
        <v>42736.190127314818</v>
      </c>
      <c r="R18" s="1">
        <f>$F$17-F18</f>
        <v>2.1381491379309985</v>
      </c>
      <c r="S18" s="53">
        <f>INDEX(LINEST(R18:R20,K18:K20),1)</f>
        <v>0.51459545414595143</v>
      </c>
      <c r="T18" s="53">
        <f>INDEX(LINEST(R18:R20,K18:K20),2)</f>
        <v>5.2223277952798242E-2</v>
      </c>
      <c r="U18" s="1">
        <f t="shared" si="0"/>
        <v>0.15724615066173778</v>
      </c>
      <c r="V18" s="1">
        <f>L18^2</f>
        <v>0.63888798690475079</v>
      </c>
    </row>
    <row r="19" spans="1:22" x14ac:dyDescent="0.25">
      <c r="A19" s="10">
        <v>300.00056720689702</v>
      </c>
      <c r="B19" s="1">
        <v>274.82113548275902</v>
      </c>
      <c r="C19" s="1">
        <v>25.528974517241402</v>
      </c>
      <c r="D19">
        <v>100</v>
      </c>
      <c r="E19">
        <v>1E-3</v>
      </c>
      <c r="F19" s="1">
        <v>20.4503025517241</v>
      </c>
      <c r="G19">
        <v>0</v>
      </c>
      <c r="H19">
        <v>0</v>
      </c>
      <c r="I19">
        <v>0</v>
      </c>
      <c r="J19" s="1" t="s">
        <v>45</v>
      </c>
      <c r="K19" s="1">
        <v>7.5572830344827597</v>
      </c>
      <c r="L19" s="1">
        <v>1.09926817241379</v>
      </c>
      <c r="M19" s="1">
        <v>7.2517241379310295E-5</v>
      </c>
      <c r="N19">
        <v>1.1000000000000001</v>
      </c>
      <c r="O19">
        <v>18</v>
      </c>
      <c r="P19">
        <v>359</v>
      </c>
      <c r="Q19" s="48">
        <v>42736.231793981482</v>
      </c>
      <c r="R19" s="1">
        <f t="shared" ref="R19:R20" si="7">$F$17-F19</f>
        <v>3.9498939310344987</v>
      </c>
      <c r="S19" s="53"/>
      <c r="T19" s="53"/>
      <c r="U19" s="1">
        <f t="shared" si="0"/>
        <v>0.1598974802674781</v>
      </c>
      <c r="V19" s="1">
        <f t="shared" ref="V19:V20" si="8">L19^2</f>
        <v>1.208390514881954</v>
      </c>
    </row>
    <row r="20" spans="1:22" x14ac:dyDescent="0.25">
      <c r="A20" s="10">
        <v>300.00047355172399</v>
      </c>
      <c r="B20" s="1">
        <v>275.08102106896598</v>
      </c>
      <c r="C20" s="1">
        <v>25.528394896551699</v>
      </c>
      <c r="D20">
        <v>100</v>
      </c>
      <c r="E20">
        <v>1E-3</v>
      </c>
      <c r="F20" s="1">
        <v>18.1975713793103</v>
      </c>
      <c r="G20">
        <v>0</v>
      </c>
      <c r="H20">
        <v>0</v>
      </c>
      <c r="I20">
        <v>0</v>
      </c>
      <c r="J20" s="1" t="s">
        <v>45</v>
      </c>
      <c r="K20" s="1">
        <v>11.9594211034483</v>
      </c>
      <c r="L20" s="1">
        <v>1.3968948275862101</v>
      </c>
      <c r="M20" s="1">
        <v>7.5034482758620704E-5</v>
      </c>
      <c r="N20">
        <v>1.4</v>
      </c>
      <c r="O20">
        <v>19</v>
      </c>
      <c r="P20">
        <v>359</v>
      </c>
      <c r="Q20" s="48">
        <v>42736.273460648146</v>
      </c>
      <c r="R20" s="1">
        <f t="shared" si="7"/>
        <v>6.2026251034482982</v>
      </c>
      <c r="S20" s="53"/>
      <c r="T20" s="53"/>
      <c r="U20" s="1">
        <f t="shared" si="0"/>
        <v>0.1631613388690259</v>
      </c>
      <c r="V20" s="1">
        <f t="shared" si="8"/>
        <v>1.9513151593371076</v>
      </c>
    </row>
    <row r="21" spans="1:22" x14ac:dyDescent="0.25">
      <c r="A21" s="10">
        <v>299.99903506896601</v>
      </c>
      <c r="B21" s="1">
        <v>274.46595810344797</v>
      </c>
      <c r="C21" s="1">
        <v>25.519976068965502</v>
      </c>
      <c r="D21">
        <v>100</v>
      </c>
      <c r="E21">
        <v>1E-3</v>
      </c>
      <c r="F21" s="1">
        <v>24.3476057241379</v>
      </c>
      <c r="G21">
        <v>0</v>
      </c>
      <c r="H21">
        <v>0</v>
      </c>
      <c r="I21">
        <v>0</v>
      </c>
      <c r="J21" s="1" t="s">
        <v>45</v>
      </c>
      <c r="K21" s="1">
        <v>4.4344827586206901E-4</v>
      </c>
      <c r="L21" s="1">
        <v>7.41337931034483E-3</v>
      </c>
      <c r="M21" s="1">
        <v>7.6172413793103394E-5</v>
      </c>
      <c r="N21">
        <v>0</v>
      </c>
      <c r="O21">
        <v>20</v>
      </c>
      <c r="P21">
        <v>359</v>
      </c>
      <c r="Q21" s="48">
        <v>42736.315127314818</v>
      </c>
      <c r="S21" s="53"/>
      <c r="T21" s="53"/>
      <c r="U21" s="1"/>
    </row>
    <row r="22" spans="1:22" x14ac:dyDescent="0.25">
      <c r="A22" s="10">
        <v>350.00009358620702</v>
      </c>
      <c r="B22" s="1">
        <v>319.52608099999998</v>
      </c>
      <c r="C22" s="1">
        <v>25.6000224827586</v>
      </c>
      <c r="D22">
        <v>100</v>
      </c>
      <c r="E22">
        <v>1E-3</v>
      </c>
      <c r="F22" s="1">
        <v>30.578401551724099</v>
      </c>
      <c r="G22">
        <v>0</v>
      </c>
      <c r="H22">
        <v>0</v>
      </c>
      <c r="I22">
        <v>0</v>
      </c>
      <c r="J22" s="1" t="s">
        <v>45</v>
      </c>
      <c r="K22" s="1">
        <v>3.8213793103448302E-4</v>
      </c>
      <c r="L22" s="1">
        <v>7.2959655172413797E-3</v>
      </c>
      <c r="M22" s="1">
        <v>7.3999999999999996E-5</v>
      </c>
      <c r="N22">
        <v>0</v>
      </c>
      <c r="O22">
        <v>21</v>
      </c>
      <c r="P22">
        <v>719</v>
      </c>
      <c r="Q22" s="48">
        <v>42736.398460648146</v>
      </c>
      <c r="S22" s="53"/>
      <c r="T22" s="53"/>
      <c r="U22" s="1"/>
    </row>
    <row r="23" spans="1:22" x14ac:dyDescent="0.25">
      <c r="A23" s="10">
        <v>350.00009582758599</v>
      </c>
      <c r="B23" s="1">
        <v>319.60368717241403</v>
      </c>
      <c r="C23" s="1">
        <v>25.602660724137898</v>
      </c>
      <c r="D23">
        <v>100</v>
      </c>
      <c r="E23">
        <v>1E-3</v>
      </c>
      <c r="F23" s="1">
        <v>28.529470310344799</v>
      </c>
      <c r="G23">
        <v>0</v>
      </c>
      <c r="H23">
        <v>0</v>
      </c>
      <c r="I23">
        <v>0</v>
      </c>
      <c r="J23" s="1" t="s">
        <v>45</v>
      </c>
      <c r="K23" s="1">
        <v>3.6666704137931001</v>
      </c>
      <c r="L23" s="1">
        <v>0.79936341379310305</v>
      </c>
      <c r="M23" s="1">
        <v>7.2413793103448298E-5</v>
      </c>
      <c r="N23">
        <v>0.8</v>
      </c>
      <c r="O23">
        <v>22</v>
      </c>
      <c r="P23">
        <v>359</v>
      </c>
      <c r="Q23" s="48">
        <v>42736.440127314818</v>
      </c>
      <c r="R23" s="1">
        <f>$F$22-F23</f>
        <v>2.0489312413793002</v>
      </c>
      <c r="S23" s="53">
        <f>INDEX(LINEST(R23:R25,K23:K25),1)</f>
        <v>0.55250355838357734</v>
      </c>
      <c r="T23" s="53">
        <f>INDEX(LINEST(R23:R25,K23:K25),2)</f>
        <v>2.4142793412988528E-2</v>
      </c>
      <c r="U23" s="1">
        <f t="shared" si="0"/>
        <v>0.17426760390224144</v>
      </c>
      <c r="V23" s="1">
        <f>L23^2</f>
        <v>0.63898186731096374</v>
      </c>
    </row>
    <row r="24" spans="1:22" x14ac:dyDescent="0.25">
      <c r="A24" s="10">
        <v>350.00056606896601</v>
      </c>
      <c r="B24" s="1">
        <v>319.686005724138</v>
      </c>
      <c r="C24" s="1">
        <v>25.603744172413801</v>
      </c>
      <c r="D24">
        <v>100</v>
      </c>
      <c r="E24">
        <v>1E-3</v>
      </c>
      <c r="F24" s="1">
        <v>26.772472827586199</v>
      </c>
      <c r="G24">
        <v>0</v>
      </c>
      <c r="H24">
        <v>0</v>
      </c>
      <c r="I24">
        <v>0</v>
      </c>
      <c r="J24" s="1" t="s">
        <v>45</v>
      </c>
      <c r="K24" s="1">
        <v>6.8413882758620703</v>
      </c>
      <c r="L24" s="1">
        <v>1.0992333793103399</v>
      </c>
      <c r="M24" s="1">
        <v>6.9758620689655196E-5</v>
      </c>
      <c r="N24">
        <v>1.1000000000000001</v>
      </c>
      <c r="O24">
        <v>23</v>
      </c>
      <c r="P24">
        <v>359</v>
      </c>
      <c r="Q24" s="48">
        <v>42736.481793981482</v>
      </c>
      <c r="R24" s="1">
        <f t="shared" ref="R24:R25" si="9">$F$22-F24</f>
        <v>3.8059287241378996</v>
      </c>
      <c r="S24" s="53"/>
      <c r="T24" s="53"/>
      <c r="U24" s="1">
        <f t="shared" si="0"/>
        <v>0.17661824961071551</v>
      </c>
      <c r="V24" s="1">
        <f t="shared" ref="V24:V25" si="10">L24^2</f>
        <v>1.2083140221900297</v>
      </c>
    </row>
    <row r="25" spans="1:22" x14ac:dyDescent="0.25">
      <c r="A25" s="10">
        <v>349.99991362068999</v>
      </c>
      <c r="B25" s="1">
        <v>319.81940751724102</v>
      </c>
      <c r="C25" s="1">
        <v>25.616004862069001</v>
      </c>
      <c r="D25">
        <v>100</v>
      </c>
      <c r="E25">
        <v>1E-3</v>
      </c>
      <c r="F25" s="1">
        <v>24.547334862069</v>
      </c>
      <c r="G25">
        <v>0</v>
      </c>
      <c r="H25">
        <v>0</v>
      </c>
      <c r="I25">
        <v>0</v>
      </c>
      <c r="J25" s="1" t="s">
        <v>45</v>
      </c>
      <c r="K25" s="1">
        <v>10.873700931034501</v>
      </c>
      <c r="L25" s="1">
        <v>1.3971640000000001</v>
      </c>
      <c r="M25" s="1">
        <v>7.8793103448275895E-5</v>
      </c>
      <c r="N25">
        <v>1.4</v>
      </c>
      <c r="O25">
        <v>24</v>
      </c>
      <c r="P25">
        <v>359</v>
      </c>
      <c r="Q25" s="48">
        <v>42736.523460648146</v>
      </c>
      <c r="R25" s="1">
        <f t="shared" si="9"/>
        <v>6.0310666896550984</v>
      </c>
      <c r="S25" s="53"/>
      <c r="T25" s="53"/>
      <c r="U25" s="1">
        <f t="shared" si="0"/>
        <v>0.17952188084598025</v>
      </c>
      <c r="V25" s="1">
        <f t="shared" si="10"/>
        <v>1.9520672428960002</v>
      </c>
    </row>
    <row r="26" spans="1:22" x14ac:dyDescent="0.25">
      <c r="A26" s="10">
        <v>349.99899399999998</v>
      </c>
      <c r="B26" s="1">
        <v>319.54083037931002</v>
      </c>
      <c r="C26" s="1">
        <v>25.598604551724101</v>
      </c>
      <c r="D26">
        <v>100</v>
      </c>
      <c r="E26">
        <v>1E-3</v>
      </c>
      <c r="F26" s="1">
        <v>30.544055931034499</v>
      </c>
      <c r="G26">
        <v>0</v>
      </c>
      <c r="H26">
        <v>0</v>
      </c>
      <c r="I26">
        <v>0</v>
      </c>
      <c r="J26" s="1" t="s">
        <v>45</v>
      </c>
      <c r="K26" s="1">
        <v>3.86655172413793E-4</v>
      </c>
      <c r="L26" s="1">
        <v>7.4213793103448302E-3</v>
      </c>
      <c r="M26" s="1">
        <v>8.2034482758620698E-5</v>
      </c>
      <c r="N26">
        <v>0</v>
      </c>
      <c r="O26">
        <v>25</v>
      </c>
      <c r="P26">
        <v>359</v>
      </c>
      <c r="Q26" s="48">
        <v>42736.565127314818</v>
      </c>
      <c r="S26" s="53"/>
      <c r="T26" s="53"/>
      <c r="U26" s="1"/>
    </row>
    <row r="27" spans="1:22" x14ac:dyDescent="0.25">
      <c r="A27" s="10">
        <v>400.00075455172401</v>
      </c>
      <c r="B27" s="1">
        <v>364.44767382758602</v>
      </c>
      <c r="C27" s="1">
        <v>25.6911002068966</v>
      </c>
      <c r="D27">
        <v>100</v>
      </c>
      <c r="E27">
        <v>1E-3</v>
      </c>
      <c r="F27" s="1">
        <v>37.4700372068965</v>
      </c>
      <c r="G27">
        <v>0</v>
      </c>
      <c r="H27">
        <v>0</v>
      </c>
      <c r="I27">
        <v>0</v>
      </c>
      <c r="J27" s="1" t="s">
        <v>45</v>
      </c>
      <c r="K27" s="1">
        <v>3.51310344827586E-4</v>
      </c>
      <c r="L27" s="1">
        <v>7.3395517241379299E-3</v>
      </c>
      <c r="M27" s="1">
        <v>8.0000000000000007E-5</v>
      </c>
      <c r="N27">
        <v>0</v>
      </c>
      <c r="O27">
        <v>26</v>
      </c>
      <c r="P27">
        <v>719</v>
      </c>
      <c r="Q27" s="48">
        <v>42736.648460648146</v>
      </c>
      <c r="S27" s="53"/>
      <c r="T27" s="53"/>
      <c r="U27" s="1"/>
    </row>
    <row r="28" spans="1:22" x14ac:dyDescent="0.25">
      <c r="A28" s="10">
        <v>399.99976962069002</v>
      </c>
      <c r="B28" s="1">
        <v>364.53144151724098</v>
      </c>
      <c r="C28" s="1">
        <v>25.696105517241399</v>
      </c>
      <c r="D28">
        <v>100</v>
      </c>
      <c r="E28">
        <v>1E-3</v>
      </c>
      <c r="F28" s="1">
        <v>34.967841999999997</v>
      </c>
      <c r="G28">
        <v>0</v>
      </c>
      <c r="H28">
        <v>0</v>
      </c>
      <c r="I28">
        <v>0</v>
      </c>
      <c r="J28" s="1" t="s">
        <v>45</v>
      </c>
      <c r="K28" s="1">
        <v>4.2808173103448297</v>
      </c>
      <c r="L28" s="1">
        <v>0.898248724137931</v>
      </c>
      <c r="M28" s="1">
        <v>8.2551724137931004E-5</v>
      </c>
      <c r="N28">
        <v>0.9</v>
      </c>
      <c r="O28">
        <v>27</v>
      </c>
      <c r="P28">
        <v>359</v>
      </c>
      <c r="Q28" s="48">
        <v>42736.690127314818</v>
      </c>
      <c r="R28" s="1">
        <f>$F$27-F28</f>
        <v>2.5021952068965021</v>
      </c>
      <c r="S28" s="53">
        <f>INDEX(LINEST(R28:R30,K28:K30),1)</f>
        <v>0.56209418799534838</v>
      </c>
      <c r="T28" s="53">
        <f>INDEX(LINEST(R28:R30,K28:K30),2)</f>
        <v>0.10222705259798204</v>
      </c>
      <c r="U28" s="1">
        <f t="shared" si="0"/>
        <v>0.18848054283130039</v>
      </c>
      <c r="V28" s="1">
        <f>L28^2</f>
        <v>0.80685077041542086</v>
      </c>
    </row>
    <row r="29" spans="1:22" x14ac:dyDescent="0.25">
      <c r="A29" s="10">
        <v>400.00121651724101</v>
      </c>
      <c r="B29" s="1">
        <v>364.612547689655</v>
      </c>
      <c r="C29" s="1">
        <v>25.699742103448301</v>
      </c>
      <c r="D29">
        <v>100</v>
      </c>
      <c r="E29">
        <v>1E-3</v>
      </c>
      <c r="F29" s="1">
        <v>33.130416103448297</v>
      </c>
      <c r="G29">
        <v>0</v>
      </c>
      <c r="H29">
        <v>0</v>
      </c>
      <c r="I29">
        <v>0</v>
      </c>
      <c r="J29" s="1" t="s">
        <v>45</v>
      </c>
      <c r="K29" s="1">
        <v>7.5185330689655201</v>
      </c>
      <c r="L29" s="1">
        <v>1.1978768965517199</v>
      </c>
      <c r="M29" s="1">
        <v>7.9206896551724097E-5</v>
      </c>
      <c r="N29">
        <v>1.2</v>
      </c>
      <c r="O29">
        <v>28</v>
      </c>
      <c r="P29">
        <v>359</v>
      </c>
      <c r="Q29" s="48">
        <v>42736.731793981482</v>
      </c>
      <c r="R29" s="1">
        <f t="shared" ref="R29:R30" si="11">$F$27-F29</f>
        <v>4.3396211034482022</v>
      </c>
      <c r="U29" s="1">
        <f t="shared" si="0"/>
        <v>0.19084960405578291</v>
      </c>
      <c r="V29" s="1">
        <f t="shared" ref="V29:V30" si="12">L29^2</f>
        <v>1.4349090592923799</v>
      </c>
    </row>
    <row r="30" spans="1:22" x14ac:dyDescent="0.25">
      <c r="A30" s="10">
        <v>400.00042727586202</v>
      </c>
      <c r="B30" s="1">
        <v>364.74286524137898</v>
      </c>
      <c r="C30" s="1">
        <v>25.698530482758599</v>
      </c>
      <c r="D30">
        <v>100</v>
      </c>
      <c r="E30">
        <v>1E-3</v>
      </c>
      <c r="F30" s="1">
        <v>30.877465137931001</v>
      </c>
      <c r="G30">
        <v>0</v>
      </c>
      <c r="H30">
        <v>0</v>
      </c>
      <c r="I30">
        <v>0</v>
      </c>
      <c r="J30" s="1" t="s">
        <v>45</v>
      </c>
      <c r="K30" s="1">
        <v>11.555645103448301</v>
      </c>
      <c r="L30" s="1">
        <v>1.49637255172414</v>
      </c>
      <c r="M30" s="1">
        <v>8.1586206896551704E-5</v>
      </c>
      <c r="N30">
        <v>1.5</v>
      </c>
      <c r="O30">
        <v>29</v>
      </c>
      <c r="P30">
        <v>359</v>
      </c>
      <c r="Q30" s="48">
        <v>42736.773460648146</v>
      </c>
      <c r="R30" s="1">
        <f t="shared" si="11"/>
        <v>6.5925720689654987</v>
      </c>
      <c r="U30" s="1">
        <f t="shared" si="0"/>
        <v>0.19376943420365503</v>
      </c>
      <c r="V30" s="1">
        <f t="shared" si="12"/>
        <v>2.2391308135534138</v>
      </c>
    </row>
    <row r="31" spans="1:22" x14ac:dyDescent="0.25">
      <c r="A31" s="10">
        <v>399.99891296551698</v>
      </c>
      <c r="B31" s="1">
        <v>364.48965355172402</v>
      </c>
      <c r="C31" s="1">
        <v>25.693983655172399</v>
      </c>
      <c r="D31">
        <v>100</v>
      </c>
      <c r="E31">
        <v>1E-3</v>
      </c>
      <c r="F31" s="1">
        <v>37.447100137931002</v>
      </c>
      <c r="G31">
        <v>0</v>
      </c>
      <c r="H31">
        <v>0</v>
      </c>
      <c r="I31">
        <v>0</v>
      </c>
      <c r="J31" s="1" t="s">
        <v>45</v>
      </c>
      <c r="K31" s="1">
        <v>3.6317241379310301E-4</v>
      </c>
      <c r="L31" s="1">
        <v>7.5011379310344801E-3</v>
      </c>
      <c r="M31" s="1">
        <v>7.9310344827586201E-5</v>
      </c>
      <c r="N31">
        <v>0</v>
      </c>
      <c r="O31">
        <v>30</v>
      </c>
      <c r="P31">
        <v>359</v>
      </c>
      <c r="Q31" s="48">
        <v>42736.815127314818</v>
      </c>
      <c r="U31" s="1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1"/>
  <sheetViews>
    <sheetView workbookViewId="0"/>
  </sheetViews>
  <sheetFormatPr defaultRowHeight="15" x14ac:dyDescent="0.25"/>
  <cols>
    <col min="17" max="17" width="14.85546875" bestFit="1" customWidth="1"/>
  </cols>
  <sheetData>
    <row r="1" spans="1:22" x14ac:dyDescent="0.25">
      <c r="A1" s="10" t="str">
        <f ca="1">MID(CELL("filename",A1),FIND("]",CELL("filename",A1))+1,256)</f>
        <v>ipb3-32b-he-120916</v>
      </c>
      <c r="B1" t="s">
        <v>47</v>
      </c>
      <c r="C1" t="s">
        <v>48</v>
      </c>
      <c r="D1" t="s">
        <v>49</v>
      </c>
      <c r="E1" t="s">
        <v>50</v>
      </c>
      <c r="F1" t="s">
        <v>2</v>
      </c>
      <c r="G1" t="s">
        <v>42</v>
      </c>
      <c r="H1" t="s">
        <v>51</v>
      </c>
      <c r="I1" t="s">
        <v>52</v>
      </c>
      <c r="J1" t="s">
        <v>43</v>
      </c>
      <c r="K1" t="s">
        <v>53</v>
      </c>
      <c r="L1" t="s">
        <v>54</v>
      </c>
      <c r="M1" t="s">
        <v>55</v>
      </c>
      <c r="N1" t="s">
        <v>56</v>
      </c>
      <c r="O1" t="s">
        <v>19</v>
      </c>
      <c r="P1" t="s">
        <v>57</v>
      </c>
      <c r="Q1" t="s">
        <v>44</v>
      </c>
      <c r="S1" t="s">
        <v>5</v>
      </c>
      <c r="T1" t="s">
        <v>60</v>
      </c>
      <c r="U1" t="s">
        <v>61</v>
      </c>
      <c r="V1" s="1" t="s">
        <v>64</v>
      </c>
    </row>
    <row r="2" spans="1:22" x14ac:dyDescent="0.25">
      <c r="A2">
        <v>150.00212617241399</v>
      </c>
      <c r="B2">
        <v>136.905596</v>
      </c>
      <c r="C2">
        <v>24.9447490689655</v>
      </c>
      <c r="D2">
        <v>100</v>
      </c>
      <c r="E2">
        <v>1E-3</v>
      </c>
      <c r="F2">
        <v>14.310924137931</v>
      </c>
      <c r="G2">
        <v>0</v>
      </c>
      <c r="H2">
        <v>0</v>
      </c>
      <c r="I2">
        <v>0</v>
      </c>
      <c r="J2">
        <v>0</v>
      </c>
      <c r="K2">
        <v>2.1375862068965501E-4</v>
      </c>
      <c r="L2">
        <v>7.8088620689655197E-3</v>
      </c>
      <c r="M2">
        <v>-1.7436655172413801E-2</v>
      </c>
      <c r="N2">
        <v>0</v>
      </c>
      <c r="O2">
        <v>1</v>
      </c>
      <c r="P2">
        <v>684</v>
      </c>
      <c r="Q2" s="48">
        <v>42712.661099537036</v>
      </c>
      <c r="U2" s="1"/>
      <c r="V2" s="1"/>
    </row>
    <row r="3" spans="1:22" x14ac:dyDescent="0.25">
      <c r="A3">
        <v>150.000050551724</v>
      </c>
      <c r="B3">
        <v>136.926291137931</v>
      </c>
      <c r="C3">
        <v>24.958193896551698</v>
      </c>
      <c r="D3">
        <v>100</v>
      </c>
      <c r="E3">
        <v>1E-3</v>
      </c>
      <c r="F3">
        <v>12.9826154827586</v>
      </c>
      <c r="G3">
        <v>0</v>
      </c>
      <c r="H3">
        <v>0</v>
      </c>
      <c r="I3">
        <v>0</v>
      </c>
      <c r="J3">
        <v>0</v>
      </c>
      <c r="K3">
        <v>2.3331292142857101</v>
      </c>
      <c r="L3">
        <v>0.701453206896552</v>
      </c>
      <c r="M3">
        <v>-1.7436413793103501E-2</v>
      </c>
      <c r="N3">
        <v>0.7</v>
      </c>
      <c r="O3">
        <v>2</v>
      </c>
      <c r="P3">
        <v>360</v>
      </c>
      <c r="Q3" s="48">
        <v>42712.702881944446</v>
      </c>
      <c r="R3">
        <f>$F$2-F3</f>
        <v>1.3283086551723997</v>
      </c>
      <c r="U3" s="1">
        <f>L3^2/K3</f>
        <v>0.21089127788239301</v>
      </c>
      <c r="V3" s="1">
        <f>L3^2</f>
        <v>0.49203660146545697</v>
      </c>
    </row>
    <row r="4" spans="1:22" x14ac:dyDescent="0.25">
      <c r="A4">
        <v>150.000217724138</v>
      </c>
      <c r="B4">
        <v>136.931530172414</v>
      </c>
      <c r="C4">
        <v>24.9575776551724</v>
      </c>
      <c r="D4">
        <v>100</v>
      </c>
      <c r="E4">
        <v>1E-3</v>
      </c>
      <c r="F4">
        <v>12.9776923103448</v>
      </c>
      <c r="G4">
        <v>0</v>
      </c>
      <c r="H4">
        <v>0</v>
      </c>
      <c r="I4">
        <v>0</v>
      </c>
      <c r="J4">
        <v>0</v>
      </c>
      <c r="K4">
        <v>2.33461462962963</v>
      </c>
      <c r="L4">
        <v>0.70164951851851798</v>
      </c>
      <c r="M4">
        <v>-1.7437068965517201E-2</v>
      </c>
      <c r="N4">
        <v>1</v>
      </c>
      <c r="O4">
        <v>3</v>
      </c>
      <c r="P4">
        <v>359</v>
      </c>
      <c r="Q4" s="48">
        <v>42712.74454861111</v>
      </c>
      <c r="R4">
        <f>$F$2-F4</f>
        <v>1.3332318275862001</v>
      </c>
      <c r="S4">
        <f>INDEX(LINEST(R3:R5,K3:K5),1)</f>
        <v>0.54106826587968793</v>
      </c>
      <c r="T4">
        <f>INDEX(LINEST(R3:R5,K3:K5),2)</f>
        <v>6.7985929751650076E-2</v>
      </c>
      <c r="U4" s="1">
        <f t="shared" ref="U4:U20" si="0">L4^2/K4</f>
        <v>0.21087508001925351</v>
      </c>
      <c r="V4" s="1">
        <f t="shared" ref="V4:V5" si="1">L4^2</f>
        <v>0.49231204683726809</v>
      </c>
    </row>
    <row r="5" spans="1:22" x14ac:dyDescent="0.25">
      <c r="A5">
        <v>150.00417989655199</v>
      </c>
      <c r="B5">
        <v>136.990122862069</v>
      </c>
      <c r="C5">
        <v>24.962794172413801</v>
      </c>
      <c r="D5">
        <v>100</v>
      </c>
      <c r="E5">
        <v>1E-3</v>
      </c>
      <c r="F5">
        <v>10.003073068965501</v>
      </c>
      <c r="G5">
        <v>0</v>
      </c>
      <c r="H5">
        <v>0</v>
      </c>
      <c r="I5">
        <v>0</v>
      </c>
      <c r="J5" s="49">
        <v>2.059560024E-259</v>
      </c>
      <c r="K5">
        <v>7.8361012142857103</v>
      </c>
      <c r="L5">
        <v>1.3018142413793099</v>
      </c>
      <c r="M5">
        <v>-1.74362068965517E-2</v>
      </c>
      <c r="N5">
        <v>1.3</v>
      </c>
      <c r="O5">
        <v>4</v>
      </c>
      <c r="P5">
        <v>359</v>
      </c>
      <c r="Q5" s="48">
        <v>42712.786215277774</v>
      </c>
      <c r="R5">
        <f>$F$2-F5</f>
        <v>4.3078510689654994</v>
      </c>
      <c r="U5" s="1">
        <f t="shared" si="0"/>
        <v>0.2162708562222761</v>
      </c>
      <c r="V5" s="1">
        <f t="shared" si="1"/>
        <v>1.694720319057988</v>
      </c>
    </row>
    <row r="6" spans="1:22" x14ac:dyDescent="0.25">
      <c r="A6">
        <v>150.000556241379</v>
      </c>
      <c r="B6">
        <v>137.00648968965501</v>
      </c>
      <c r="C6">
        <v>24.956364172413799</v>
      </c>
      <c r="D6">
        <v>100</v>
      </c>
      <c r="E6">
        <v>1E-3</v>
      </c>
      <c r="F6">
        <v>9.9760692068965504</v>
      </c>
      <c r="G6">
        <v>0</v>
      </c>
      <c r="H6">
        <v>0</v>
      </c>
      <c r="I6">
        <v>0</v>
      </c>
      <c r="J6" s="49">
        <v>2.1916868886896599E-306</v>
      </c>
      <c r="K6">
        <v>7.8359567857142904</v>
      </c>
      <c r="L6">
        <v>1.30182124137931</v>
      </c>
      <c r="M6">
        <v>-1.7436448275862101E-2</v>
      </c>
      <c r="N6">
        <v>0</v>
      </c>
      <c r="O6">
        <v>5</v>
      </c>
      <c r="P6">
        <v>359</v>
      </c>
      <c r="Q6" s="48">
        <v>42712.827881944446</v>
      </c>
      <c r="U6" s="1"/>
      <c r="V6" s="1"/>
    </row>
    <row r="7" spans="1:22" x14ac:dyDescent="0.25">
      <c r="A7">
        <v>200.00698531034499</v>
      </c>
      <c r="B7">
        <v>182.87255324137899</v>
      </c>
      <c r="C7">
        <v>25.028554551724099</v>
      </c>
      <c r="D7">
        <v>100</v>
      </c>
      <c r="E7">
        <v>1E-3</v>
      </c>
      <c r="F7">
        <v>21.098329827586198</v>
      </c>
      <c r="G7">
        <v>0</v>
      </c>
      <c r="H7">
        <v>0</v>
      </c>
      <c r="I7">
        <v>0</v>
      </c>
      <c r="J7" s="49" t="s">
        <v>45</v>
      </c>
      <c r="K7">
        <v>1.6579999999999999E-4</v>
      </c>
      <c r="L7">
        <v>7.5188148148148098E-3</v>
      </c>
      <c r="M7">
        <v>-1.7437999999999999E-2</v>
      </c>
      <c r="N7">
        <v>0</v>
      </c>
      <c r="O7">
        <v>6</v>
      </c>
      <c r="P7">
        <v>719</v>
      </c>
      <c r="Q7" s="48">
        <v>42712.911215277774</v>
      </c>
      <c r="U7" s="1"/>
      <c r="V7" s="1"/>
    </row>
    <row r="8" spans="1:22" x14ac:dyDescent="0.25">
      <c r="A8">
        <v>200.000653</v>
      </c>
      <c r="B8">
        <v>182.85915399999999</v>
      </c>
      <c r="C8">
        <v>25.002172931034501</v>
      </c>
      <c r="D8">
        <v>100</v>
      </c>
      <c r="E8">
        <v>1E-3</v>
      </c>
      <c r="F8">
        <v>19.810289896551701</v>
      </c>
      <c r="G8">
        <v>0</v>
      </c>
      <c r="H8">
        <v>0</v>
      </c>
      <c r="I8">
        <v>0</v>
      </c>
      <c r="J8" s="49" t="s">
        <v>45</v>
      </c>
      <c r="K8">
        <v>2.0868484615384602</v>
      </c>
      <c r="L8">
        <v>0.70161733333333298</v>
      </c>
      <c r="M8">
        <v>-1.7437275862069002E-2</v>
      </c>
      <c r="N8">
        <v>0.7</v>
      </c>
      <c r="O8">
        <v>7</v>
      </c>
      <c r="P8">
        <v>359</v>
      </c>
      <c r="Q8" s="48">
        <v>42712.952881944446</v>
      </c>
      <c r="U8" s="1">
        <f>L8^2/K8</f>
        <v>0.23589009528313801</v>
      </c>
      <c r="V8" s="1">
        <f>L8^2</f>
        <v>0.49226688243377731</v>
      </c>
    </row>
    <row r="9" spans="1:22" x14ac:dyDescent="0.25">
      <c r="A9">
        <v>200.00527634482799</v>
      </c>
      <c r="B9">
        <v>182.834167482759</v>
      </c>
      <c r="C9">
        <v>25.031508172413801</v>
      </c>
      <c r="D9">
        <v>100</v>
      </c>
      <c r="E9">
        <v>1E-3</v>
      </c>
      <c r="F9">
        <v>18.581798068965501</v>
      </c>
      <c r="G9">
        <v>0</v>
      </c>
      <c r="H9">
        <v>0</v>
      </c>
      <c r="I9">
        <v>0</v>
      </c>
      <c r="J9" s="49" t="s">
        <v>45</v>
      </c>
      <c r="K9">
        <v>4.20696340740741</v>
      </c>
      <c r="L9">
        <v>1.00044946428571</v>
      </c>
      <c r="M9">
        <v>-1.7437000000000001E-2</v>
      </c>
      <c r="N9">
        <v>1</v>
      </c>
      <c r="O9">
        <v>8</v>
      </c>
      <c r="P9">
        <v>359</v>
      </c>
      <c r="Q9" s="48">
        <v>42712.99454861111</v>
      </c>
      <c r="R9">
        <f>$F$7-F8</f>
        <v>1.288039931034497</v>
      </c>
      <c r="S9">
        <f>INDEX(LINEST(R9:R11,K8:K10),1)</f>
        <v>0.57533591193142197</v>
      </c>
      <c r="T9">
        <f>INDEX(LINEST(R9:R11,K8:K10),2)</f>
        <v>9.0573467982744127E-2</v>
      </c>
      <c r="U9" s="1">
        <f t="shared" si="0"/>
        <v>0.23791486487075958</v>
      </c>
      <c r="V9" s="1">
        <f t="shared" ref="V9:V10" si="2">L9^2</f>
        <v>1.0008991305895643</v>
      </c>
    </row>
    <row r="10" spans="1:22" x14ac:dyDescent="0.25">
      <c r="A10">
        <v>200.00101286206899</v>
      </c>
      <c r="B10">
        <v>182.81180696551701</v>
      </c>
      <c r="C10">
        <v>25.0381176551724</v>
      </c>
      <c r="D10">
        <v>100</v>
      </c>
      <c r="E10">
        <v>1E-3</v>
      </c>
      <c r="F10">
        <v>16.956102241379298</v>
      </c>
      <c r="G10">
        <v>0</v>
      </c>
      <c r="H10">
        <v>0</v>
      </c>
      <c r="I10">
        <v>0</v>
      </c>
      <c r="J10" s="49" t="s">
        <v>45</v>
      </c>
      <c r="K10">
        <v>7.04635813043478</v>
      </c>
      <c r="L10">
        <v>1.3018630769230799</v>
      </c>
      <c r="M10">
        <v>-1.7437344827586201E-2</v>
      </c>
      <c r="N10">
        <v>1.3</v>
      </c>
      <c r="O10">
        <v>9</v>
      </c>
      <c r="P10">
        <v>359</v>
      </c>
      <c r="Q10" s="48">
        <v>42713.036215277774</v>
      </c>
      <c r="R10">
        <f t="shared" ref="R10:R11" si="3">$F$7-F9</f>
        <v>2.5165317586206974</v>
      </c>
      <c r="U10" s="1">
        <f t="shared" si="0"/>
        <v>0.24052814797124883</v>
      </c>
      <c r="V10" s="1">
        <f t="shared" si="2"/>
        <v>1.6948474710556289</v>
      </c>
    </row>
    <row r="11" spans="1:22" x14ac:dyDescent="0.25">
      <c r="A11">
        <v>199.997794793103</v>
      </c>
      <c r="B11">
        <v>182.858442206897</v>
      </c>
      <c r="C11">
        <v>24.998246655172402</v>
      </c>
      <c r="D11">
        <v>100</v>
      </c>
      <c r="E11">
        <v>1E-3</v>
      </c>
      <c r="F11">
        <v>21.005652586206899</v>
      </c>
      <c r="G11">
        <v>0</v>
      </c>
      <c r="H11">
        <v>0</v>
      </c>
      <c r="I11">
        <v>0</v>
      </c>
      <c r="J11" s="49" t="s">
        <v>45</v>
      </c>
      <c r="K11">
        <v>1.7085185185185199E-4</v>
      </c>
      <c r="L11">
        <v>7.6302499999999999E-3</v>
      </c>
      <c r="M11">
        <v>-1.7436965517241401E-2</v>
      </c>
      <c r="N11">
        <v>0</v>
      </c>
      <c r="O11">
        <v>10</v>
      </c>
      <c r="P11">
        <v>359</v>
      </c>
      <c r="Q11" s="48">
        <v>42713.077881944446</v>
      </c>
      <c r="R11">
        <f t="shared" si="3"/>
        <v>4.1422275862069</v>
      </c>
      <c r="U11" s="1"/>
      <c r="V11" s="1"/>
    </row>
    <row r="12" spans="1:22" x14ac:dyDescent="0.25">
      <c r="A12">
        <v>250.00088603448299</v>
      </c>
      <c r="B12">
        <v>228.244014344828</v>
      </c>
      <c r="C12">
        <v>25.041845620689699</v>
      </c>
      <c r="D12">
        <v>100</v>
      </c>
      <c r="E12">
        <v>1E-3</v>
      </c>
      <c r="F12">
        <v>28.435241724137899</v>
      </c>
      <c r="G12">
        <v>0</v>
      </c>
      <c r="H12">
        <v>0</v>
      </c>
      <c r="I12">
        <v>0</v>
      </c>
      <c r="J12" s="49" t="s">
        <v>45</v>
      </c>
      <c r="K12">
        <v>1.49222222222222E-4</v>
      </c>
      <c r="L12">
        <v>7.7234285714285703E-3</v>
      </c>
      <c r="M12">
        <v>-1.74365517241379E-2</v>
      </c>
      <c r="N12">
        <v>0</v>
      </c>
      <c r="O12">
        <v>11</v>
      </c>
      <c r="P12">
        <v>719</v>
      </c>
      <c r="Q12" s="48">
        <v>42713.161215277774</v>
      </c>
      <c r="U12" s="1"/>
      <c r="V12" s="1"/>
    </row>
    <row r="13" spans="1:22" x14ac:dyDescent="0.25">
      <c r="A13">
        <v>249.99796575862101</v>
      </c>
      <c r="B13">
        <v>228.18651337930999</v>
      </c>
      <c r="C13">
        <v>25.075102620689702</v>
      </c>
      <c r="D13">
        <v>100</v>
      </c>
      <c r="E13">
        <v>1E-3</v>
      </c>
      <c r="F13">
        <v>27.2699416206897</v>
      </c>
      <c r="G13">
        <v>0</v>
      </c>
      <c r="H13">
        <v>0</v>
      </c>
      <c r="I13">
        <v>0</v>
      </c>
      <c r="J13" s="49" t="s">
        <v>45</v>
      </c>
      <c r="K13">
        <v>1.86171285185185</v>
      </c>
      <c r="L13">
        <v>0.70148903703703702</v>
      </c>
      <c r="M13">
        <v>-1.7437586206896501E-2</v>
      </c>
      <c r="N13">
        <v>0.7</v>
      </c>
      <c r="O13">
        <v>12</v>
      </c>
      <c r="P13">
        <v>359</v>
      </c>
      <c r="Q13" s="48">
        <v>42713.202881944446</v>
      </c>
      <c r="U13" s="1">
        <f t="shared" si="0"/>
        <v>0.26431942423004151</v>
      </c>
      <c r="V13" s="1">
        <f>L13^2</f>
        <v>0.49208686908314953</v>
      </c>
    </row>
    <row r="14" spans="1:22" x14ac:dyDescent="0.25">
      <c r="A14">
        <v>250.00089399999999</v>
      </c>
      <c r="B14">
        <v>228.13893434482799</v>
      </c>
      <c r="C14">
        <v>25.076700586206901</v>
      </c>
      <c r="D14">
        <v>100</v>
      </c>
      <c r="E14">
        <v>1E-3</v>
      </c>
      <c r="F14">
        <v>26.104957103448299</v>
      </c>
      <c r="G14">
        <v>0</v>
      </c>
      <c r="H14">
        <v>0</v>
      </c>
      <c r="I14">
        <v>0</v>
      </c>
      <c r="J14" s="49" t="s">
        <v>45</v>
      </c>
      <c r="K14">
        <v>3.7640189285714301</v>
      </c>
      <c r="L14">
        <v>1.0006250689655201</v>
      </c>
      <c r="M14">
        <v>-1.7437103448275901E-2</v>
      </c>
      <c r="N14">
        <v>1</v>
      </c>
      <c r="O14">
        <v>13</v>
      </c>
      <c r="P14">
        <v>359</v>
      </c>
      <c r="Q14" s="48">
        <v>42713.24454861111</v>
      </c>
      <c r="R14">
        <f>$F$12-F13</f>
        <v>1.1653001034481996</v>
      </c>
      <c r="S14">
        <f>INDEX(LINEST(R14:R16,K13:K15),1)</f>
        <v>0.61226123936157706</v>
      </c>
      <c r="T14">
        <f>INDEX(LINEST(R14:R16,K13:K15),2)</f>
        <v>2.554615070720434E-2</v>
      </c>
      <c r="U14" s="1">
        <f t="shared" si="0"/>
        <v>0.26600571029069175</v>
      </c>
      <c r="V14" s="1">
        <f t="shared" ref="V14:V15" si="4">L14^2</f>
        <v>1.0012505286422517</v>
      </c>
    </row>
    <row r="15" spans="1:22" x14ac:dyDescent="0.25">
      <c r="A15">
        <v>250.000037241379</v>
      </c>
      <c r="B15">
        <v>228.07250493103501</v>
      </c>
      <c r="C15">
        <v>25.0697731724138</v>
      </c>
      <c r="D15">
        <v>100</v>
      </c>
      <c r="E15">
        <v>1E-3</v>
      </c>
      <c r="F15">
        <v>24.540064758620701</v>
      </c>
      <c r="G15">
        <v>0</v>
      </c>
      <c r="H15">
        <v>0</v>
      </c>
      <c r="I15">
        <v>0</v>
      </c>
      <c r="J15" s="49" t="s">
        <v>45</v>
      </c>
      <c r="K15">
        <v>6.32035065517241</v>
      </c>
      <c r="L15">
        <v>1.3019251379310399</v>
      </c>
      <c r="M15">
        <v>-1.7437999999999999E-2</v>
      </c>
      <c r="N15">
        <v>1.3</v>
      </c>
      <c r="O15">
        <v>14</v>
      </c>
      <c r="P15">
        <v>359</v>
      </c>
      <c r="Q15" s="48">
        <v>42713.286215277774</v>
      </c>
      <c r="R15">
        <f t="shared" ref="R15:R16" si="5">$F$12-F14</f>
        <v>2.3302846206896</v>
      </c>
      <c r="U15" s="1">
        <f t="shared" si="0"/>
        <v>0.26818275713699619</v>
      </c>
      <c r="V15" s="1">
        <f t="shared" si="4"/>
        <v>1.6950090647767573</v>
      </c>
    </row>
    <row r="16" spans="1:22" x14ac:dyDescent="0.25">
      <c r="A16">
        <v>249.99509399999999</v>
      </c>
      <c r="B16">
        <v>228.203173931034</v>
      </c>
      <c r="C16">
        <v>25.066158896551698</v>
      </c>
      <c r="D16">
        <v>100</v>
      </c>
      <c r="E16">
        <v>1E-3</v>
      </c>
      <c r="F16">
        <v>28.366767931034499</v>
      </c>
      <c r="G16">
        <v>0</v>
      </c>
      <c r="H16">
        <v>0</v>
      </c>
      <c r="I16">
        <v>0</v>
      </c>
      <c r="J16" s="49" t="s">
        <v>45</v>
      </c>
      <c r="K16">
        <v>1.42703703703704E-4</v>
      </c>
      <c r="L16">
        <v>7.6589655172413802E-3</v>
      </c>
      <c r="M16">
        <v>-1.74391034482759E-2</v>
      </c>
      <c r="N16">
        <v>0</v>
      </c>
      <c r="O16">
        <v>15</v>
      </c>
      <c r="P16">
        <v>359</v>
      </c>
      <c r="Q16" s="48">
        <v>42713.327881944446</v>
      </c>
      <c r="R16">
        <f t="shared" si="5"/>
        <v>3.8951769655171979</v>
      </c>
      <c r="U16" s="1"/>
      <c r="V16" s="1"/>
    </row>
    <row r="17" spans="1:22" x14ac:dyDescent="0.25">
      <c r="A17">
        <v>300.003877758621</v>
      </c>
      <c r="B17">
        <v>273.88243999999997</v>
      </c>
      <c r="C17">
        <v>25.1483641724138</v>
      </c>
      <c r="D17">
        <v>100</v>
      </c>
      <c r="E17">
        <v>1E-3</v>
      </c>
      <c r="F17">
        <v>36.488387931034502</v>
      </c>
      <c r="G17">
        <v>0</v>
      </c>
      <c r="H17">
        <v>0</v>
      </c>
      <c r="I17">
        <v>0</v>
      </c>
      <c r="J17" s="49" t="s">
        <v>45</v>
      </c>
      <c r="K17">
        <v>1.2342307692307701E-4</v>
      </c>
      <c r="L17">
        <v>7.711E-3</v>
      </c>
      <c r="M17">
        <v>-1.7440620689655201E-2</v>
      </c>
      <c r="N17">
        <v>0</v>
      </c>
      <c r="O17">
        <v>16</v>
      </c>
      <c r="P17">
        <v>719</v>
      </c>
      <c r="Q17" s="48">
        <v>42713.411215277774</v>
      </c>
      <c r="U17" s="1"/>
      <c r="V17" s="1"/>
    </row>
    <row r="18" spans="1:22" x14ac:dyDescent="0.25">
      <c r="A18">
        <v>300.00021789655199</v>
      </c>
      <c r="B18">
        <v>273.78114486206903</v>
      </c>
      <c r="C18">
        <v>25.1477569655172</v>
      </c>
      <c r="D18">
        <v>100</v>
      </c>
      <c r="E18">
        <v>1E-3</v>
      </c>
      <c r="F18">
        <v>35.099822344827601</v>
      </c>
      <c r="G18">
        <v>0</v>
      </c>
      <c r="H18">
        <v>0</v>
      </c>
      <c r="I18">
        <v>0</v>
      </c>
      <c r="J18" s="49" t="s">
        <v>45</v>
      </c>
      <c r="K18">
        <v>2.1508557037037002</v>
      </c>
      <c r="L18">
        <v>0.80043035714285704</v>
      </c>
      <c r="M18">
        <v>-1.7439724137931E-2</v>
      </c>
      <c r="N18">
        <v>0.8</v>
      </c>
      <c r="O18">
        <v>17</v>
      </c>
      <c r="P18">
        <v>359</v>
      </c>
      <c r="Q18" s="48">
        <v>42713.452881944446</v>
      </c>
      <c r="U18" s="1">
        <f t="shared" si="0"/>
        <v>0.29787621528147962</v>
      </c>
      <c r="V18" s="1">
        <f>L18^2</f>
        <v>0.64068875663584168</v>
      </c>
    </row>
    <row r="19" spans="1:22" x14ac:dyDescent="0.25">
      <c r="A19">
        <v>300.00495124137899</v>
      </c>
      <c r="B19">
        <v>273.70178858620699</v>
      </c>
      <c r="C19">
        <v>25.173731344827601</v>
      </c>
      <c r="D19">
        <v>100</v>
      </c>
      <c r="E19">
        <v>1E-3</v>
      </c>
      <c r="F19">
        <v>33.870915862068998</v>
      </c>
      <c r="G19">
        <v>0</v>
      </c>
      <c r="H19">
        <v>0</v>
      </c>
      <c r="I19">
        <v>0</v>
      </c>
      <c r="J19" s="49" t="s">
        <v>45</v>
      </c>
      <c r="K19">
        <v>4.0532034137931001</v>
      </c>
      <c r="L19">
        <v>1.1015895862069001</v>
      </c>
      <c r="M19">
        <v>-1.7440689655172401E-2</v>
      </c>
      <c r="N19">
        <v>1.1000000000000001</v>
      </c>
      <c r="O19">
        <v>18</v>
      </c>
      <c r="P19">
        <v>359</v>
      </c>
      <c r="Q19" s="48">
        <v>42713.49454861111</v>
      </c>
      <c r="R19">
        <f>$F$17-F18</f>
        <v>1.3885655862069015</v>
      </c>
      <c r="S19">
        <f>INDEX(LINEST(R19:R21,K18:K20),1)</f>
        <v>0.63279020984211687</v>
      </c>
      <c r="T19">
        <f>INDEX(LINEST(R19:R21,K18:K20),2)</f>
        <v>3.6572431534710681E-2</v>
      </c>
      <c r="U19" s="1">
        <f t="shared" si="0"/>
        <v>0.29939272534655809</v>
      </c>
      <c r="V19" s="1">
        <f t="shared" ref="V19:V20" si="6">L19^2</f>
        <v>1.2134996164394893</v>
      </c>
    </row>
    <row r="20" spans="1:22" x14ac:dyDescent="0.25">
      <c r="A20">
        <v>299.99982224137898</v>
      </c>
      <c r="B20">
        <v>273.60276851724097</v>
      </c>
      <c r="C20">
        <v>25.156739241379299</v>
      </c>
      <c r="D20">
        <v>100</v>
      </c>
      <c r="E20">
        <v>1E-3</v>
      </c>
      <c r="F20">
        <v>32.343676034482797</v>
      </c>
      <c r="G20">
        <v>0</v>
      </c>
      <c r="H20">
        <v>0</v>
      </c>
      <c r="I20">
        <v>0</v>
      </c>
      <c r="J20" s="49" t="s">
        <v>45</v>
      </c>
      <c r="K20">
        <v>6.5032048888888898</v>
      </c>
      <c r="L20">
        <v>1.4004769629629601</v>
      </c>
      <c r="M20">
        <v>-1.74421034482759E-2</v>
      </c>
      <c r="N20">
        <v>1.4</v>
      </c>
      <c r="O20">
        <v>19</v>
      </c>
      <c r="P20">
        <v>359</v>
      </c>
      <c r="Q20" s="48">
        <v>42713.536215277774</v>
      </c>
      <c r="R20">
        <f t="shared" ref="R20:R21" si="7">$F$17-F19</f>
        <v>2.6174720689655047</v>
      </c>
      <c r="U20" s="1">
        <f t="shared" si="0"/>
        <v>0.30159525300225654</v>
      </c>
      <c r="V20" s="1">
        <f t="shared" si="6"/>
        <v>1.9613357237899562</v>
      </c>
    </row>
    <row r="21" spans="1:22" x14ac:dyDescent="0.25">
      <c r="A21">
        <v>299.99371751724101</v>
      </c>
      <c r="B21">
        <v>273.86076306896598</v>
      </c>
      <c r="C21">
        <v>25.188989655172399</v>
      </c>
      <c r="D21">
        <v>100</v>
      </c>
      <c r="E21">
        <v>1E-3</v>
      </c>
      <c r="F21">
        <v>36.443706655172399</v>
      </c>
      <c r="G21">
        <v>0</v>
      </c>
      <c r="H21">
        <v>0</v>
      </c>
      <c r="I21">
        <v>0</v>
      </c>
      <c r="J21" s="49" t="s">
        <v>45</v>
      </c>
      <c r="K21" s="49">
        <v>9.7344827586206902E-5</v>
      </c>
      <c r="L21">
        <v>7.11465517241379E-3</v>
      </c>
      <c r="M21">
        <v>-1.7442137931034499E-2</v>
      </c>
      <c r="N21">
        <v>0</v>
      </c>
      <c r="O21">
        <v>20</v>
      </c>
      <c r="P21">
        <v>359</v>
      </c>
      <c r="Q21" s="48">
        <v>42713.577881944446</v>
      </c>
      <c r="R21">
        <f t="shared" si="7"/>
        <v>4.1447118965517049</v>
      </c>
      <c r="U21" s="1"/>
      <c r="V21" s="1"/>
    </row>
    <row r="22" spans="1:22" x14ac:dyDescent="0.25">
      <c r="U22" s="1"/>
      <c r="V22" s="1"/>
    </row>
    <row r="23" spans="1:22" x14ac:dyDescent="0.25">
      <c r="U23" s="1"/>
      <c r="V23" s="1"/>
    </row>
    <row r="24" spans="1:22" x14ac:dyDescent="0.25">
      <c r="U24" s="1"/>
      <c r="V24" s="1"/>
    </row>
    <row r="25" spans="1:22" x14ac:dyDescent="0.25">
      <c r="U25" s="1"/>
      <c r="V25" s="1"/>
    </row>
    <row r="26" spans="1:22" x14ac:dyDescent="0.25">
      <c r="U26" s="1"/>
      <c r="V26" s="1"/>
    </row>
    <row r="27" spans="1:22" x14ac:dyDescent="0.25">
      <c r="U27" s="1"/>
      <c r="V27" s="1"/>
    </row>
    <row r="28" spans="1:22" x14ac:dyDescent="0.25">
      <c r="U28" s="1"/>
      <c r="V28" s="1"/>
    </row>
    <row r="29" spans="1:22" x14ac:dyDescent="0.25">
      <c r="U29" s="1"/>
      <c r="V29" s="1"/>
    </row>
    <row r="30" spans="1:22" x14ac:dyDescent="0.25">
      <c r="U30" s="1"/>
      <c r="V30" s="1"/>
    </row>
    <row r="31" spans="1:22" x14ac:dyDescent="0.25">
      <c r="U31" s="1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1"/>
  <sheetViews>
    <sheetView workbookViewId="0">
      <selection activeCell="V1" sqref="V1:V30"/>
    </sheetView>
  </sheetViews>
  <sheetFormatPr defaultRowHeight="15" x14ac:dyDescent="0.25"/>
  <cols>
    <col min="1" max="1" width="20.5703125" bestFit="1" customWidth="1"/>
    <col min="2" max="3" width="9.140625" style="1"/>
    <col min="6" max="6" width="9.140625" style="1"/>
    <col min="17" max="17" width="15.85546875" bestFit="1" customWidth="1"/>
    <col min="18" max="18" width="7.5703125" style="1" bestFit="1" customWidth="1"/>
    <col min="19" max="20" width="4.5703125" style="1" bestFit="1" customWidth="1"/>
  </cols>
  <sheetData>
    <row r="1" spans="1:22" x14ac:dyDescent="0.25">
      <c r="A1" s="10" t="str">
        <f ca="1">MID(CELL("filename",A1),FIND("]",CELL("filename",A1))+1,256)</f>
        <v>ipb3-32b-h2-12312016</v>
      </c>
      <c r="B1" s="1" t="s">
        <v>47</v>
      </c>
      <c r="C1" s="1" t="s">
        <v>48</v>
      </c>
      <c r="D1" t="s">
        <v>49</v>
      </c>
      <c r="E1" t="s">
        <v>50</v>
      </c>
      <c r="F1" s="1" t="s">
        <v>2</v>
      </c>
      <c r="G1" t="s">
        <v>42</v>
      </c>
      <c r="H1" t="s">
        <v>51</v>
      </c>
      <c r="I1" t="s">
        <v>52</v>
      </c>
      <c r="J1" t="s">
        <v>43</v>
      </c>
      <c r="K1" t="s">
        <v>53</v>
      </c>
      <c r="L1" t="s">
        <v>54</v>
      </c>
      <c r="M1" t="s">
        <v>55</v>
      </c>
      <c r="N1" t="s">
        <v>56</v>
      </c>
      <c r="O1" t="s">
        <v>19</v>
      </c>
      <c r="P1" t="s">
        <v>57</v>
      </c>
      <c r="Q1" t="s">
        <v>44</v>
      </c>
      <c r="R1" s="1" t="s">
        <v>58</v>
      </c>
      <c r="S1" s="1" t="s">
        <v>5</v>
      </c>
      <c r="T1" s="1" t="s">
        <v>60</v>
      </c>
      <c r="U1" t="s">
        <v>61</v>
      </c>
      <c r="V1" s="1" t="s">
        <v>64</v>
      </c>
    </row>
    <row r="2" spans="1:22" x14ac:dyDescent="0.25">
      <c r="A2" s="10">
        <v>149.93796406896601</v>
      </c>
      <c r="B2" s="1">
        <v>135.74528717241401</v>
      </c>
      <c r="C2" s="1">
        <v>25.048649068965499</v>
      </c>
      <c r="D2">
        <v>100</v>
      </c>
      <c r="E2">
        <v>1E-3</v>
      </c>
      <c r="F2" s="1">
        <v>8.9248084827586194</v>
      </c>
      <c r="G2">
        <v>0</v>
      </c>
      <c r="H2">
        <v>0</v>
      </c>
      <c r="I2">
        <v>0</v>
      </c>
      <c r="J2">
        <v>0</v>
      </c>
      <c r="K2">
        <v>2.5717241379310298E-4</v>
      </c>
      <c r="L2">
        <v>7.69593103448276E-3</v>
      </c>
      <c r="M2">
        <v>-7.4426206896551798E-3</v>
      </c>
      <c r="N2">
        <v>0</v>
      </c>
      <c r="O2">
        <v>1</v>
      </c>
      <c r="P2">
        <v>719</v>
      </c>
      <c r="Q2" s="48">
        <v>42734.839687500003</v>
      </c>
      <c r="U2" s="1"/>
      <c r="V2" s="1"/>
    </row>
    <row r="3" spans="1:22" x14ac:dyDescent="0.25">
      <c r="A3" s="10">
        <v>149.994557965517</v>
      </c>
      <c r="B3" s="1">
        <v>131.91607979310299</v>
      </c>
      <c r="C3" s="1">
        <v>25.050364034482801</v>
      </c>
      <c r="D3">
        <v>100</v>
      </c>
      <c r="E3">
        <v>1E-3</v>
      </c>
      <c r="F3" s="1">
        <v>11.286307827586199</v>
      </c>
      <c r="G3">
        <v>0</v>
      </c>
      <c r="H3">
        <v>0</v>
      </c>
      <c r="I3">
        <v>0</v>
      </c>
      <c r="J3">
        <v>0</v>
      </c>
      <c r="K3">
        <v>4.0974748275862103</v>
      </c>
      <c r="L3">
        <v>0.70153155172413795</v>
      </c>
      <c r="M3">
        <v>-7.4409999999999997E-3</v>
      </c>
      <c r="N3">
        <v>0.7</v>
      </c>
      <c r="O3">
        <v>2</v>
      </c>
      <c r="P3">
        <v>359</v>
      </c>
      <c r="Q3" s="48">
        <v>42734.881354166668</v>
      </c>
      <c r="R3" s="1">
        <f>$F$6-F3</f>
        <v>1.971327310344801</v>
      </c>
      <c r="S3" s="1">
        <f>INDEX(LINEST(R3:R5,K3:K5),1)</f>
        <v>0.40705552627584646</v>
      </c>
      <c r="T3" s="1">
        <f>INDEX(LINEST(R3:R5,K3:K5),2)</f>
        <v>0.26578117267334411</v>
      </c>
      <c r="U3" s="1">
        <f t="shared" ref="U3:U30" si="0">L3^2/K3</f>
        <v>0.12010971116920721</v>
      </c>
      <c r="V3" s="1">
        <f>L3^2</f>
        <v>0.49214651806447685</v>
      </c>
    </row>
    <row r="4" spans="1:22" x14ac:dyDescent="0.25">
      <c r="A4" s="10">
        <v>150.000574</v>
      </c>
      <c r="B4" s="1">
        <v>132.13903227586201</v>
      </c>
      <c r="C4" s="1">
        <v>25.031859517241401</v>
      </c>
      <c r="D4">
        <v>100</v>
      </c>
      <c r="E4">
        <v>1E-3</v>
      </c>
      <c r="F4" s="1">
        <v>9.7366073793103407</v>
      </c>
      <c r="G4">
        <v>0</v>
      </c>
      <c r="H4">
        <v>0</v>
      </c>
      <c r="I4">
        <v>0</v>
      </c>
      <c r="J4">
        <v>0</v>
      </c>
      <c r="K4">
        <v>8.1653107241379299</v>
      </c>
      <c r="L4">
        <v>1.0006381379310301</v>
      </c>
      <c r="M4">
        <v>-7.4410344827586204E-3</v>
      </c>
      <c r="N4">
        <v>1</v>
      </c>
      <c r="O4">
        <v>3</v>
      </c>
      <c r="P4">
        <v>359</v>
      </c>
      <c r="Q4" s="48">
        <v>42734.923020833332</v>
      </c>
      <c r="R4" s="1">
        <f>$F$6-F4</f>
        <v>3.5210277586206598</v>
      </c>
      <c r="U4" s="1">
        <f t="shared" si="0"/>
        <v>0.12262566813558599</v>
      </c>
      <c r="V4" s="1">
        <f t="shared" ref="V4:V5" si="1">L4^2</f>
        <v>1.0012766830820792</v>
      </c>
    </row>
    <row r="5" spans="1:22" x14ac:dyDescent="0.25">
      <c r="A5" s="10">
        <v>150.00080503448299</v>
      </c>
      <c r="B5" s="1">
        <v>132.714208241379</v>
      </c>
      <c r="C5" s="1">
        <v>25.028260448275901</v>
      </c>
      <c r="D5">
        <v>100</v>
      </c>
      <c r="E5">
        <v>1E-3</v>
      </c>
      <c r="F5" s="1">
        <v>7.6161252413793097</v>
      </c>
      <c r="G5">
        <v>0</v>
      </c>
      <c r="H5">
        <v>0</v>
      </c>
      <c r="I5">
        <v>0</v>
      </c>
      <c r="J5" s="49">
        <v>8.04998253206897E-281</v>
      </c>
      <c r="K5">
        <v>13.130608666666699</v>
      </c>
      <c r="L5">
        <v>1.2852986666666699</v>
      </c>
      <c r="M5">
        <v>-7.4394482758620697E-3</v>
      </c>
      <c r="N5">
        <v>1.3</v>
      </c>
      <c r="O5">
        <v>4</v>
      </c>
      <c r="P5">
        <v>359</v>
      </c>
      <c r="Q5" s="48">
        <v>42734.964687500003</v>
      </c>
      <c r="R5" s="1">
        <f>$F$6-F5</f>
        <v>5.6415098965516908</v>
      </c>
      <c r="U5" s="1">
        <f t="shared" si="0"/>
        <v>0.12581234461193411</v>
      </c>
      <c r="V5" s="1">
        <f t="shared" si="1"/>
        <v>1.6519926625351196</v>
      </c>
    </row>
    <row r="6" spans="1:22" x14ac:dyDescent="0.25">
      <c r="A6" s="10">
        <v>149.99703348275901</v>
      </c>
      <c r="B6" s="1">
        <v>131.36355424137901</v>
      </c>
      <c r="C6" s="1">
        <v>24.986038137931001</v>
      </c>
      <c r="D6">
        <v>100</v>
      </c>
      <c r="E6">
        <v>1E-3</v>
      </c>
      <c r="F6" s="35">
        <v>13.257635137931</v>
      </c>
      <c r="G6">
        <v>0</v>
      </c>
      <c r="H6">
        <v>0</v>
      </c>
      <c r="I6">
        <v>0</v>
      </c>
      <c r="J6" s="49" t="s">
        <v>45</v>
      </c>
      <c r="K6">
        <v>3.4344827586206902E-4</v>
      </c>
      <c r="L6">
        <v>8.3284482758620697E-3</v>
      </c>
      <c r="M6">
        <v>-7.4397931034482804E-3</v>
      </c>
      <c r="N6">
        <v>0</v>
      </c>
      <c r="O6">
        <v>5</v>
      </c>
      <c r="P6">
        <v>359</v>
      </c>
      <c r="Q6" s="48">
        <v>42735.006354166668</v>
      </c>
      <c r="U6" s="1"/>
      <c r="V6" s="1"/>
    </row>
    <row r="7" spans="1:22" x14ac:dyDescent="0.25">
      <c r="A7" s="10">
        <v>200.00016199999999</v>
      </c>
      <c r="B7" s="1">
        <v>175.92366662069</v>
      </c>
      <c r="C7" s="1">
        <v>25.022205551724099</v>
      </c>
      <c r="D7">
        <v>100</v>
      </c>
      <c r="E7">
        <v>1E-3</v>
      </c>
      <c r="F7" s="35">
        <v>19.919539103448301</v>
      </c>
      <c r="G7">
        <v>0</v>
      </c>
      <c r="H7">
        <v>0</v>
      </c>
      <c r="I7">
        <v>0</v>
      </c>
      <c r="J7" s="49" t="s">
        <v>45</v>
      </c>
      <c r="K7">
        <v>3.4041379310344801E-4</v>
      </c>
      <c r="L7">
        <v>8.6377241379310306E-3</v>
      </c>
      <c r="M7">
        <v>-7.4392758620689704E-3</v>
      </c>
      <c r="N7">
        <v>0</v>
      </c>
      <c r="O7">
        <v>6</v>
      </c>
      <c r="P7">
        <v>719</v>
      </c>
      <c r="Q7" s="48">
        <v>42735.089687500003</v>
      </c>
      <c r="U7" s="1"/>
      <c r="V7" s="1"/>
    </row>
    <row r="8" spans="1:22" x14ac:dyDescent="0.25">
      <c r="A8" s="10">
        <v>200.00058668965499</v>
      </c>
      <c r="B8" s="1">
        <v>176.20534748275901</v>
      </c>
      <c r="C8" s="1">
        <v>25.008723275862099</v>
      </c>
      <c r="D8">
        <v>100</v>
      </c>
      <c r="E8">
        <v>1E-3</v>
      </c>
      <c r="F8" s="1">
        <v>18.0675327586207</v>
      </c>
      <c r="G8">
        <v>0</v>
      </c>
      <c r="H8">
        <v>0</v>
      </c>
      <c r="I8">
        <v>0</v>
      </c>
      <c r="J8" s="49" t="s">
        <v>45</v>
      </c>
      <c r="K8">
        <v>3.7289816923076899</v>
      </c>
      <c r="L8">
        <v>0.70252021428571398</v>
      </c>
      <c r="M8">
        <v>-7.4373448275862099E-3</v>
      </c>
      <c r="N8">
        <v>0.7</v>
      </c>
      <c r="O8">
        <v>7</v>
      </c>
      <c r="P8">
        <v>360</v>
      </c>
      <c r="Q8" s="48">
        <v>42735.131469907406</v>
      </c>
      <c r="R8" s="1">
        <f>$F$7-F8</f>
        <v>1.8520063448276005</v>
      </c>
      <c r="S8" s="1">
        <f>INDEX(LINEST(R8:R10,K8:K10),1)</f>
        <v>0.47762490864991231</v>
      </c>
      <c r="T8" s="1">
        <f>INDEX(LINEST(R8:R10,K8:K10),2)</f>
        <v>9.0682082061018576E-2</v>
      </c>
      <c r="U8" s="1">
        <f t="shared" si="0"/>
        <v>0.1323510524329285</v>
      </c>
      <c r="V8" s="1">
        <f>L8^2</f>
        <v>0.49353465148004549</v>
      </c>
    </row>
    <row r="9" spans="1:22" x14ac:dyDescent="0.25">
      <c r="A9" s="10">
        <v>200.00021675862101</v>
      </c>
      <c r="B9" s="1">
        <v>176.545053413793</v>
      </c>
      <c r="C9" s="1">
        <v>25.010930103448299</v>
      </c>
      <c r="D9">
        <v>100</v>
      </c>
      <c r="E9">
        <v>1E-3</v>
      </c>
      <c r="F9" s="1">
        <v>16.231178068965502</v>
      </c>
      <c r="G9">
        <v>0</v>
      </c>
      <c r="H9">
        <v>0</v>
      </c>
      <c r="I9">
        <v>0</v>
      </c>
      <c r="J9" s="49" t="s">
        <v>45</v>
      </c>
      <c r="K9">
        <v>7.4596242758620699</v>
      </c>
      <c r="L9">
        <v>1.00151913793103</v>
      </c>
      <c r="M9">
        <v>-7.4371034482758596E-3</v>
      </c>
      <c r="N9">
        <v>1</v>
      </c>
      <c r="O9">
        <v>8</v>
      </c>
      <c r="P9">
        <v>359</v>
      </c>
      <c r="Q9" s="48">
        <v>42735.173136574071</v>
      </c>
      <c r="R9" s="1">
        <f>$F$7-F9</f>
        <v>3.6883610344827993</v>
      </c>
      <c r="U9" s="1">
        <f t="shared" si="0"/>
        <v>0.13446261454316977</v>
      </c>
      <c r="V9" s="1">
        <f t="shared" ref="V9:V10" si="2">L9^2</f>
        <v>1.0030405836421135</v>
      </c>
    </row>
    <row r="10" spans="1:22" x14ac:dyDescent="0.25">
      <c r="A10" s="10">
        <v>200.00065041379301</v>
      </c>
      <c r="B10" s="1">
        <v>177.06121775862101</v>
      </c>
      <c r="C10" s="1">
        <v>25.002861517241399</v>
      </c>
      <c r="D10">
        <v>100</v>
      </c>
      <c r="E10">
        <v>1E-3</v>
      </c>
      <c r="F10" s="1">
        <v>13.944458137931001</v>
      </c>
      <c r="G10">
        <v>0</v>
      </c>
      <c r="H10">
        <v>0</v>
      </c>
      <c r="I10">
        <v>0</v>
      </c>
      <c r="J10" s="49" t="s">
        <v>45</v>
      </c>
      <c r="K10">
        <v>12.351628</v>
      </c>
      <c r="L10">
        <v>1.30273538461538</v>
      </c>
      <c r="M10">
        <v>-7.4362068965517199E-3</v>
      </c>
      <c r="N10">
        <v>1.3</v>
      </c>
      <c r="O10">
        <v>9</v>
      </c>
      <c r="P10">
        <v>359</v>
      </c>
      <c r="Q10" s="48">
        <v>42735.214803240742</v>
      </c>
      <c r="R10" s="1">
        <f>$F$7-F10</f>
        <v>5.9750809655173001</v>
      </c>
      <c r="U10" s="1">
        <f t="shared" si="0"/>
        <v>0.13740046917936502</v>
      </c>
      <c r="V10" s="1">
        <f t="shared" si="2"/>
        <v>1.6971194823289819</v>
      </c>
    </row>
    <row r="11" spans="1:22" x14ac:dyDescent="0.25">
      <c r="A11" s="10">
        <v>199.996936586207</v>
      </c>
      <c r="B11" s="1">
        <v>175.81542603448301</v>
      </c>
      <c r="C11" s="1">
        <v>24.966810241379299</v>
      </c>
      <c r="D11">
        <v>100</v>
      </c>
      <c r="E11">
        <v>1E-3</v>
      </c>
      <c r="F11" s="1">
        <v>19.749687482758599</v>
      </c>
      <c r="G11">
        <v>0</v>
      </c>
      <c r="H11">
        <v>0</v>
      </c>
      <c r="I11">
        <v>0</v>
      </c>
      <c r="J11" s="49" t="s">
        <v>45</v>
      </c>
      <c r="K11">
        <v>3.8765517241379297E-4</v>
      </c>
      <c r="L11">
        <v>8.9119655172413808E-3</v>
      </c>
      <c r="M11">
        <v>-7.4357931034482704E-3</v>
      </c>
      <c r="N11">
        <v>0</v>
      </c>
      <c r="O11">
        <v>10</v>
      </c>
      <c r="P11">
        <v>359</v>
      </c>
      <c r="Q11" s="48">
        <v>42735.256469907406</v>
      </c>
      <c r="U11" s="1"/>
      <c r="V11" s="1"/>
    </row>
    <row r="12" spans="1:22" x14ac:dyDescent="0.25">
      <c r="A12" s="10">
        <v>250.00061934482801</v>
      </c>
      <c r="B12" s="1">
        <v>219.99817782758601</v>
      </c>
      <c r="C12" s="1">
        <v>25.004242517241401</v>
      </c>
      <c r="D12">
        <v>100</v>
      </c>
      <c r="E12">
        <v>1E-3</v>
      </c>
      <c r="F12" s="35">
        <v>26.926394379310299</v>
      </c>
      <c r="G12">
        <v>0</v>
      </c>
      <c r="H12">
        <v>0</v>
      </c>
      <c r="I12">
        <v>0</v>
      </c>
      <c r="J12" s="49" t="s">
        <v>45</v>
      </c>
      <c r="K12">
        <v>3.56862068965517E-4</v>
      </c>
      <c r="L12">
        <v>9.0701034482758604E-3</v>
      </c>
      <c r="M12">
        <v>-7.4356551724137901E-3</v>
      </c>
      <c r="N12">
        <v>0</v>
      </c>
      <c r="O12">
        <v>11</v>
      </c>
      <c r="P12">
        <v>719</v>
      </c>
      <c r="Q12" s="48">
        <v>42735.339803240742</v>
      </c>
      <c r="U12" s="1"/>
      <c r="V12" s="1"/>
    </row>
    <row r="13" spans="1:22" x14ac:dyDescent="0.25">
      <c r="A13" s="10">
        <v>250.00042199999999</v>
      </c>
      <c r="B13" s="1">
        <v>220.241367827586</v>
      </c>
      <c r="C13" s="1">
        <v>24.998879310344801</v>
      </c>
      <c r="D13">
        <v>100</v>
      </c>
      <c r="E13">
        <v>1E-3</v>
      </c>
      <c r="F13" s="1">
        <v>25.146704965517198</v>
      </c>
      <c r="G13">
        <v>0</v>
      </c>
      <c r="H13">
        <v>0</v>
      </c>
      <c r="I13">
        <v>0</v>
      </c>
      <c r="J13" s="49" t="s">
        <v>45</v>
      </c>
      <c r="K13">
        <v>3.37774375862069</v>
      </c>
      <c r="L13">
        <v>0.70290717241379297</v>
      </c>
      <c r="M13">
        <v>-7.4341034482758601E-3</v>
      </c>
      <c r="N13">
        <v>0.7</v>
      </c>
      <c r="O13">
        <v>12</v>
      </c>
      <c r="P13">
        <v>359</v>
      </c>
      <c r="Q13" s="48">
        <v>42735.381469907406</v>
      </c>
      <c r="R13" s="1">
        <f>$F$12-F13</f>
        <v>1.7796894137931005</v>
      </c>
      <c r="S13" s="1">
        <f>INDEX(LINEST(R13:R15,K13:K15),1)</f>
        <v>0.5168377228958605</v>
      </c>
      <c r="T13" s="1">
        <f>INDEX(LINEST(R13:R15,K13:K15),2)</f>
        <v>5.4012764192393981E-2</v>
      </c>
      <c r="U13" s="1">
        <f t="shared" si="0"/>
        <v>0.14627471126836214</v>
      </c>
      <c r="V13" s="1">
        <f>L13^2</f>
        <v>0.49407849303075368</v>
      </c>
    </row>
    <row r="14" spans="1:22" x14ac:dyDescent="0.25">
      <c r="A14" s="10">
        <v>250.000457275862</v>
      </c>
      <c r="B14" s="1">
        <v>220.53350458620699</v>
      </c>
      <c r="C14" s="1">
        <v>25.024168689655198</v>
      </c>
      <c r="D14">
        <v>100</v>
      </c>
      <c r="E14">
        <v>1E-3</v>
      </c>
      <c r="F14" s="1">
        <v>23.336885655172399</v>
      </c>
      <c r="G14">
        <v>0</v>
      </c>
      <c r="H14">
        <v>0</v>
      </c>
      <c r="I14">
        <v>0</v>
      </c>
      <c r="J14" s="49" t="s">
        <v>45</v>
      </c>
      <c r="K14">
        <v>6.77244918518518</v>
      </c>
      <c r="L14">
        <v>1.00143314814815</v>
      </c>
      <c r="M14">
        <v>-7.4335862068965501E-3</v>
      </c>
      <c r="N14">
        <v>1</v>
      </c>
      <c r="O14">
        <v>13</v>
      </c>
      <c r="P14">
        <v>359</v>
      </c>
      <c r="Q14" s="48">
        <v>42735.423136574071</v>
      </c>
      <c r="R14" s="1">
        <f>$F$12-F14</f>
        <v>3.5895087241379002</v>
      </c>
      <c r="U14" s="1">
        <f t="shared" si="0"/>
        <v>0.14808060168302214</v>
      </c>
      <c r="V14" s="1">
        <f t="shared" ref="V14:V15" si="3">L14^2</f>
        <v>1.0028683502099145</v>
      </c>
    </row>
    <row r="15" spans="1:22" x14ac:dyDescent="0.25">
      <c r="A15" s="10">
        <v>250.00080610344801</v>
      </c>
      <c r="B15" s="1">
        <v>220.99312982758599</v>
      </c>
      <c r="C15" s="1">
        <v>25.040058758620699</v>
      </c>
      <c r="D15">
        <v>100</v>
      </c>
      <c r="E15">
        <v>1E-3</v>
      </c>
      <c r="F15" s="1">
        <v>21.0662104482759</v>
      </c>
      <c r="G15">
        <v>0</v>
      </c>
      <c r="H15">
        <v>0</v>
      </c>
      <c r="I15">
        <v>0</v>
      </c>
      <c r="J15" s="49" t="s">
        <v>45</v>
      </c>
      <c r="K15">
        <v>11.2633828965517</v>
      </c>
      <c r="L15">
        <v>1.3026241724137899</v>
      </c>
      <c r="M15">
        <v>-7.4352758620689604E-3</v>
      </c>
      <c r="N15">
        <v>1.3</v>
      </c>
      <c r="O15">
        <v>14</v>
      </c>
      <c r="P15">
        <v>359</v>
      </c>
      <c r="Q15" s="48">
        <v>42735.464803240742</v>
      </c>
      <c r="R15" s="1">
        <f>$F$12-F15</f>
        <v>5.8601839310343991</v>
      </c>
      <c r="U15" s="1">
        <f t="shared" si="0"/>
        <v>0.15065009776735885</v>
      </c>
      <c r="V15" s="1">
        <f t="shared" si="3"/>
        <v>1.6968297345567112</v>
      </c>
    </row>
    <row r="16" spans="1:22" x14ac:dyDescent="0.25">
      <c r="A16" s="10">
        <v>249.998259344828</v>
      </c>
      <c r="B16" s="1">
        <v>219.84857544827599</v>
      </c>
      <c r="C16" s="1">
        <v>25.014516758620701</v>
      </c>
      <c r="D16">
        <v>100</v>
      </c>
      <c r="E16">
        <v>1E-3</v>
      </c>
      <c r="F16" s="1">
        <v>26.8057348275862</v>
      </c>
      <c r="G16">
        <v>0</v>
      </c>
      <c r="H16">
        <v>0</v>
      </c>
      <c r="I16">
        <v>0</v>
      </c>
      <c r="J16" s="49" t="s">
        <v>45</v>
      </c>
      <c r="K16">
        <v>3.3657142857142902E-4</v>
      </c>
      <c r="L16">
        <v>8.8741724137931105E-3</v>
      </c>
      <c r="M16">
        <v>-7.4353793103448303E-3</v>
      </c>
      <c r="N16">
        <v>0</v>
      </c>
      <c r="O16">
        <v>15</v>
      </c>
      <c r="P16">
        <v>359</v>
      </c>
      <c r="Q16" s="48">
        <v>42735.506469907406</v>
      </c>
      <c r="U16" s="1"/>
      <c r="V16" s="1"/>
    </row>
    <row r="17" spans="1:22" x14ac:dyDescent="0.25">
      <c r="A17" s="10">
        <v>300.00050189655201</v>
      </c>
      <c r="B17" s="1">
        <v>264.90151972413798</v>
      </c>
      <c r="C17" s="1">
        <v>25.084984689655201</v>
      </c>
      <c r="D17">
        <v>100</v>
      </c>
      <c r="E17">
        <v>1E-3</v>
      </c>
      <c r="F17" s="35">
        <v>34.6418114137931</v>
      </c>
      <c r="G17">
        <v>0</v>
      </c>
      <c r="H17">
        <v>0</v>
      </c>
      <c r="I17">
        <v>0</v>
      </c>
      <c r="J17" s="49" t="s">
        <v>45</v>
      </c>
      <c r="K17">
        <v>2.9481481481481503E-4</v>
      </c>
      <c r="L17">
        <v>8.9642592592592604E-3</v>
      </c>
      <c r="M17">
        <v>-7.4372413793103399E-3</v>
      </c>
      <c r="N17">
        <v>0</v>
      </c>
      <c r="O17">
        <v>16</v>
      </c>
      <c r="P17">
        <v>719</v>
      </c>
      <c r="Q17" s="48">
        <v>42735.589803240742</v>
      </c>
      <c r="U17" s="1"/>
      <c r="V17" s="1"/>
    </row>
    <row r="18" spans="1:22" x14ac:dyDescent="0.25">
      <c r="A18" s="10">
        <v>300.00065348275899</v>
      </c>
      <c r="B18" s="1">
        <v>265.21502151724201</v>
      </c>
      <c r="C18" s="1">
        <v>25.094230724137901</v>
      </c>
      <c r="D18">
        <v>100</v>
      </c>
      <c r="E18">
        <v>1E-3</v>
      </c>
      <c r="F18" s="1">
        <v>32.468948379310298</v>
      </c>
      <c r="G18">
        <v>0</v>
      </c>
      <c r="H18">
        <v>0</v>
      </c>
      <c r="I18">
        <v>0</v>
      </c>
      <c r="J18" s="49" t="s">
        <v>45</v>
      </c>
      <c r="K18">
        <v>3.9309602758620699</v>
      </c>
      <c r="L18">
        <v>0.80147696551724101</v>
      </c>
      <c r="M18">
        <v>-7.4370689655172397E-3</v>
      </c>
      <c r="N18">
        <v>0.8</v>
      </c>
      <c r="O18">
        <v>17</v>
      </c>
      <c r="P18">
        <v>359</v>
      </c>
      <c r="Q18" s="48">
        <v>42735.631469907406</v>
      </c>
      <c r="R18" s="1">
        <f>$F$17-F18</f>
        <v>2.1728630344828019</v>
      </c>
      <c r="S18" s="1">
        <f>INDEX(LINEST(R18:R20,K18:K20),1)</f>
        <v>0.54784035736361258</v>
      </c>
      <c r="T18" s="1">
        <f>INDEX(LINEST(R18:R20,K18:K20),2)</f>
        <v>2.8908198553733833E-2</v>
      </c>
      <c r="U18" s="1">
        <f t="shared" si="0"/>
        <v>0.16341180810173728</v>
      </c>
      <c r="V18" s="1">
        <f>L18^2</f>
        <v>0.64236532625472476</v>
      </c>
    </row>
    <row r="19" spans="1:22" x14ac:dyDescent="0.25">
      <c r="A19" s="10">
        <v>300.00069989655202</v>
      </c>
      <c r="B19" s="1">
        <v>265.51637531034498</v>
      </c>
      <c r="C19" s="1">
        <v>25.120075413793099</v>
      </c>
      <c r="D19">
        <v>100</v>
      </c>
      <c r="E19">
        <v>1E-3</v>
      </c>
      <c r="F19" s="1">
        <v>30.564839517241399</v>
      </c>
      <c r="G19">
        <v>0</v>
      </c>
      <c r="H19">
        <v>0</v>
      </c>
      <c r="I19">
        <v>0</v>
      </c>
      <c r="J19" s="49" t="s">
        <v>45</v>
      </c>
      <c r="K19">
        <v>7.3578991724137897</v>
      </c>
      <c r="L19">
        <v>1.10248606896552</v>
      </c>
      <c r="M19">
        <v>-7.4371034482758596E-3</v>
      </c>
      <c r="N19">
        <v>1.1000000000000001</v>
      </c>
      <c r="O19">
        <v>18</v>
      </c>
      <c r="P19">
        <v>359</v>
      </c>
      <c r="Q19" s="48">
        <v>42735.673136574071</v>
      </c>
      <c r="R19" s="1">
        <f>$F$17-F19</f>
        <v>4.0769718965517008</v>
      </c>
      <c r="U19" s="1">
        <f t="shared" si="0"/>
        <v>0.16519328462940919</v>
      </c>
      <c r="V19" s="1">
        <f t="shared" ref="V19:V20" si="4">L19^2</f>
        <v>1.2154755322630455</v>
      </c>
    </row>
    <row r="20" spans="1:22" x14ac:dyDescent="0.25">
      <c r="A20" s="10">
        <v>300.00026413793103</v>
      </c>
      <c r="B20" s="1">
        <v>265.97310444827599</v>
      </c>
      <c r="C20" s="1">
        <v>25.1200426896552</v>
      </c>
      <c r="D20">
        <v>100</v>
      </c>
      <c r="E20">
        <v>1E-3</v>
      </c>
      <c r="F20" s="1">
        <v>28.198631931034502</v>
      </c>
      <c r="G20">
        <v>0</v>
      </c>
      <c r="H20">
        <v>0</v>
      </c>
      <c r="I20">
        <v>0</v>
      </c>
      <c r="J20" s="49" t="s">
        <v>45</v>
      </c>
      <c r="K20">
        <v>11.7220225517241</v>
      </c>
      <c r="L20">
        <v>1.40138779310345</v>
      </c>
      <c r="M20">
        <v>-7.4384482758620696E-3</v>
      </c>
      <c r="N20">
        <v>1.4</v>
      </c>
      <c r="O20">
        <v>19</v>
      </c>
      <c r="P20">
        <v>359</v>
      </c>
      <c r="Q20" s="48">
        <v>42735.714803240742</v>
      </c>
      <c r="R20" s="1">
        <f>$F$17-F20</f>
        <v>6.4431794827585982</v>
      </c>
      <c r="U20" s="1">
        <f t="shared" si="0"/>
        <v>0.16753830134634104</v>
      </c>
      <c r="V20" s="1">
        <f t="shared" si="4"/>
        <v>1.9638877466593578</v>
      </c>
    </row>
    <row r="21" spans="1:22" x14ac:dyDescent="0.25">
      <c r="A21" s="10">
        <v>299.99855944827601</v>
      </c>
      <c r="B21" s="1">
        <v>264.72643620689701</v>
      </c>
      <c r="C21" s="1">
        <v>25.094135241379298</v>
      </c>
      <c r="D21">
        <v>100</v>
      </c>
      <c r="E21">
        <v>1E-3</v>
      </c>
      <c r="F21" s="1">
        <v>34.591855724137901</v>
      </c>
      <c r="G21">
        <v>0</v>
      </c>
      <c r="H21">
        <v>0</v>
      </c>
      <c r="I21">
        <v>0</v>
      </c>
      <c r="J21" s="49" t="s">
        <v>45</v>
      </c>
      <c r="K21">
        <v>2.8367857142857101E-4</v>
      </c>
      <c r="L21">
        <v>8.9191071428571401E-3</v>
      </c>
      <c r="M21">
        <v>-7.4383793103448299E-3</v>
      </c>
      <c r="N21">
        <v>0</v>
      </c>
      <c r="O21">
        <v>20</v>
      </c>
      <c r="P21">
        <v>359</v>
      </c>
      <c r="Q21" s="48">
        <v>42735.756469907406</v>
      </c>
      <c r="U21" s="1"/>
      <c r="V21" s="1"/>
    </row>
    <row r="22" spans="1:22" x14ac:dyDescent="0.25">
      <c r="A22" s="10">
        <v>350.00054410344802</v>
      </c>
      <c r="B22" s="1">
        <v>311.089469172414</v>
      </c>
      <c r="C22" s="1">
        <v>25.129537827586201</v>
      </c>
      <c r="D22">
        <v>100</v>
      </c>
      <c r="E22">
        <v>1E-3</v>
      </c>
      <c r="F22" s="1">
        <v>43.344599758620703</v>
      </c>
      <c r="G22">
        <v>0</v>
      </c>
      <c r="H22">
        <v>0</v>
      </c>
      <c r="I22">
        <v>0</v>
      </c>
      <c r="J22" s="49" t="s">
        <v>45</v>
      </c>
      <c r="K22">
        <v>2.4348275862069E-4</v>
      </c>
      <c r="L22">
        <v>8.8552758620689693E-3</v>
      </c>
      <c r="M22">
        <v>-7.4365517241379298E-3</v>
      </c>
      <c r="N22">
        <v>0</v>
      </c>
      <c r="O22">
        <v>21</v>
      </c>
      <c r="P22">
        <v>719</v>
      </c>
      <c r="Q22" s="48">
        <v>42735.839803240742</v>
      </c>
      <c r="U22" s="1"/>
      <c r="V22" s="1"/>
    </row>
    <row r="23" spans="1:22" x14ac:dyDescent="0.25">
      <c r="A23" s="10">
        <v>350.00037882758602</v>
      </c>
      <c r="B23" s="1">
        <v>311.401854344828</v>
      </c>
      <c r="C23" s="1">
        <v>25.135526034482801</v>
      </c>
      <c r="D23">
        <v>100</v>
      </c>
      <c r="E23">
        <v>1E-3</v>
      </c>
      <c r="F23" s="1">
        <v>41.244716310344799</v>
      </c>
      <c r="G23">
        <v>0</v>
      </c>
      <c r="H23">
        <v>0</v>
      </c>
      <c r="I23">
        <v>0</v>
      </c>
      <c r="J23" s="49" t="s">
        <v>45</v>
      </c>
      <c r="K23">
        <v>3.51699784615385</v>
      </c>
      <c r="L23">
        <v>0.80169859259259302</v>
      </c>
      <c r="M23">
        <v>-7.4363793103448296E-3</v>
      </c>
      <c r="N23">
        <v>0.8</v>
      </c>
      <c r="O23">
        <v>22</v>
      </c>
      <c r="P23">
        <v>359</v>
      </c>
      <c r="Q23" s="48">
        <v>42735.881469907406</v>
      </c>
      <c r="R23" s="1">
        <f>$F$22-F23</f>
        <v>2.0998834482759037</v>
      </c>
      <c r="S23" s="1">
        <f>INDEX(LINEST(R23:R25,K23:K25),1)</f>
        <v>0.57207229388891079</v>
      </c>
      <c r="T23" s="1">
        <f>INDEX(LINEST(R23:R25,K23:K25),2)</f>
        <v>7.8302088345127085E-2</v>
      </c>
      <c r="U23" s="1">
        <f t="shared" si="0"/>
        <v>0.18274695108722247</v>
      </c>
      <c r="V23" s="1">
        <f>L23^2</f>
        <v>0.64272063336494445</v>
      </c>
    </row>
    <row r="24" spans="1:22" x14ac:dyDescent="0.25">
      <c r="A24" s="10">
        <v>349.99982851724099</v>
      </c>
      <c r="B24" s="1">
        <v>311.70193472413803</v>
      </c>
      <c r="C24" s="1">
        <v>25.131380965517199</v>
      </c>
      <c r="D24">
        <v>100</v>
      </c>
      <c r="E24">
        <v>1E-3</v>
      </c>
      <c r="F24" s="1">
        <v>39.508047379310298</v>
      </c>
      <c r="G24">
        <v>0</v>
      </c>
      <c r="H24">
        <v>0</v>
      </c>
      <c r="I24">
        <v>0</v>
      </c>
      <c r="J24" s="49" t="s">
        <v>45</v>
      </c>
      <c r="K24">
        <v>6.5994211724137903</v>
      </c>
      <c r="L24">
        <v>1.10259503448276</v>
      </c>
      <c r="M24">
        <v>-7.4354827586206899E-3</v>
      </c>
      <c r="N24">
        <v>1.1000000000000001</v>
      </c>
      <c r="O24">
        <v>23</v>
      </c>
      <c r="P24">
        <v>359</v>
      </c>
      <c r="Q24" s="48">
        <v>42735.923136574071</v>
      </c>
      <c r="R24" s="1">
        <f>$F$22-F24</f>
        <v>3.8365523793104046</v>
      </c>
      <c r="U24" s="1">
        <f t="shared" si="0"/>
        <v>0.18421552107446129</v>
      </c>
      <c r="V24" s="1">
        <f t="shared" ref="V24:V25" si="5">L24^2</f>
        <v>1.2157158100660386</v>
      </c>
    </row>
    <row r="25" spans="1:22" x14ac:dyDescent="0.25">
      <c r="A25" s="10">
        <v>350.00095234482802</v>
      </c>
      <c r="B25" s="1">
        <v>312.18475041379298</v>
      </c>
      <c r="C25" s="1">
        <v>25.140303310344802</v>
      </c>
      <c r="D25">
        <v>100</v>
      </c>
      <c r="E25">
        <v>1E-3</v>
      </c>
      <c r="F25" s="1">
        <v>37.222731448275901</v>
      </c>
      <c r="G25">
        <v>0</v>
      </c>
      <c r="H25">
        <v>0</v>
      </c>
      <c r="I25">
        <v>0</v>
      </c>
      <c r="J25" s="49" t="s">
        <v>45</v>
      </c>
      <c r="K25">
        <v>10.551244840000001</v>
      </c>
      <c r="L25">
        <v>1.40172837037037</v>
      </c>
      <c r="M25">
        <v>-7.4346206896551701E-3</v>
      </c>
      <c r="N25">
        <v>1.4</v>
      </c>
      <c r="O25">
        <v>24</v>
      </c>
      <c r="P25">
        <v>359</v>
      </c>
      <c r="Q25" s="48">
        <v>42735.964803240742</v>
      </c>
      <c r="R25" s="1">
        <f>$F$22-F25</f>
        <v>6.1218683103448015</v>
      </c>
      <c r="U25" s="1">
        <f t="shared" si="0"/>
        <v>0.18621901530067927</v>
      </c>
      <c r="V25" s="1">
        <f t="shared" si="5"/>
        <v>1.9648424243011733</v>
      </c>
    </row>
    <row r="26" spans="1:22" x14ac:dyDescent="0.25">
      <c r="A26" s="10">
        <v>350.00055768965501</v>
      </c>
      <c r="B26" s="1">
        <v>310.95333548275897</v>
      </c>
      <c r="C26" s="1">
        <v>25.1187402413793</v>
      </c>
      <c r="D26">
        <v>100</v>
      </c>
      <c r="E26">
        <v>1E-3</v>
      </c>
      <c r="F26" s="1">
        <v>43.287455999999999</v>
      </c>
      <c r="G26">
        <v>0</v>
      </c>
      <c r="H26">
        <v>0</v>
      </c>
      <c r="I26">
        <v>0</v>
      </c>
      <c r="J26" s="49" t="s">
        <v>45</v>
      </c>
      <c r="K26">
        <v>2.6331999999999999E-4</v>
      </c>
      <c r="L26">
        <v>9.0819999999999998E-3</v>
      </c>
      <c r="M26">
        <v>-7.4352068965517198E-3</v>
      </c>
      <c r="N26">
        <v>0</v>
      </c>
      <c r="O26">
        <v>25</v>
      </c>
      <c r="P26">
        <v>359</v>
      </c>
      <c r="Q26" s="48">
        <v>42736.006469907406</v>
      </c>
      <c r="U26" s="1"/>
      <c r="V26" s="1"/>
    </row>
    <row r="27" spans="1:22" x14ac:dyDescent="0.25">
      <c r="A27" s="10">
        <v>400.00008955172399</v>
      </c>
      <c r="B27" s="1">
        <v>359.23077075862102</v>
      </c>
      <c r="C27" s="1">
        <v>25.177711551724101</v>
      </c>
      <c r="D27">
        <v>100</v>
      </c>
      <c r="E27">
        <v>1E-3</v>
      </c>
      <c r="F27" s="1">
        <v>53.120012862068997</v>
      </c>
      <c r="G27">
        <v>0</v>
      </c>
      <c r="H27">
        <v>0</v>
      </c>
      <c r="I27">
        <v>0</v>
      </c>
      <c r="J27" s="49" t="s">
        <v>45</v>
      </c>
      <c r="K27">
        <v>2.5268965517241399E-4</v>
      </c>
      <c r="L27">
        <v>9.2680344827586192E-3</v>
      </c>
      <c r="M27">
        <v>-7.4349999999999998E-3</v>
      </c>
      <c r="N27">
        <v>0</v>
      </c>
      <c r="O27">
        <v>26</v>
      </c>
      <c r="P27">
        <v>719</v>
      </c>
      <c r="Q27" s="48">
        <v>42736.089803240742</v>
      </c>
      <c r="U27" s="1"/>
      <c r="V27" s="1"/>
    </row>
    <row r="28" spans="1:22" x14ac:dyDescent="0.25">
      <c r="A28" s="10">
        <v>399.99980110344802</v>
      </c>
      <c r="B28" s="1">
        <v>359.82011268965499</v>
      </c>
      <c r="C28" s="1">
        <v>25.1846230689655</v>
      </c>
      <c r="D28">
        <v>100</v>
      </c>
      <c r="E28">
        <v>1E-3</v>
      </c>
      <c r="F28" s="1">
        <v>50.695537999999999</v>
      </c>
      <c r="G28">
        <v>0</v>
      </c>
      <c r="H28">
        <v>0</v>
      </c>
      <c r="I28">
        <v>0</v>
      </c>
      <c r="J28" s="49" t="s">
        <v>45</v>
      </c>
      <c r="K28">
        <v>4.1368624642857101</v>
      </c>
      <c r="L28">
        <v>0.90264637931034497</v>
      </c>
      <c r="M28">
        <v>-7.4356896551724099E-3</v>
      </c>
      <c r="N28">
        <v>0.9</v>
      </c>
      <c r="O28">
        <v>27</v>
      </c>
      <c r="P28">
        <v>359</v>
      </c>
      <c r="Q28" s="48">
        <v>42736.131469907406</v>
      </c>
      <c r="R28" s="1">
        <f>$F$27-F28</f>
        <v>2.4244748620689975</v>
      </c>
      <c r="S28" s="1">
        <f>INDEX(LINEST(R29:R30,K29:K30),1)</f>
        <v>0.566180960648767</v>
      </c>
      <c r="T28" s="1">
        <f>INDEX(LINEST(R29:R30,K29:K30),2)</f>
        <v>0.10207189520179138</v>
      </c>
      <c r="U28" s="1">
        <f t="shared" si="0"/>
        <v>0.19695372836688135</v>
      </c>
      <c r="V28" s="1">
        <f>L28^2</f>
        <v>0.81477048608207514</v>
      </c>
    </row>
    <row r="29" spans="1:22" x14ac:dyDescent="0.25">
      <c r="A29" s="10">
        <v>399.99944331034499</v>
      </c>
      <c r="B29" s="1">
        <v>359.80464655172398</v>
      </c>
      <c r="C29" s="1">
        <v>25.182282482758598</v>
      </c>
      <c r="D29">
        <v>100</v>
      </c>
      <c r="E29">
        <v>1E-3</v>
      </c>
      <c r="F29" s="1">
        <v>50.675082068965501</v>
      </c>
      <c r="G29">
        <v>0</v>
      </c>
      <c r="H29">
        <v>0</v>
      </c>
      <c r="I29">
        <v>0</v>
      </c>
      <c r="J29" s="49" t="s">
        <v>45</v>
      </c>
      <c r="K29">
        <v>4.1380036785714296</v>
      </c>
      <c r="L29">
        <v>0.90272634482758596</v>
      </c>
      <c r="M29">
        <v>-7.4355172413793098E-3</v>
      </c>
      <c r="N29">
        <v>1.2</v>
      </c>
      <c r="O29">
        <v>28</v>
      </c>
      <c r="P29">
        <v>359</v>
      </c>
      <c r="Q29" s="48">
        <v>42736.173136574071</v>
      </c>
      <c r="R29" s="1">
        <f>$F$27-F29</f>
        <v>2.4449307931034951</v>
      </c>
      <c r="U29" s="1">
        <f t="shared" si="0"/>
        <v>0.19693429898716477</v>
      </c>
      <c r="V29" s="1">
        <f t="shared" ref="V29:V30" si="6">L29^2</f>
        <v>0.81491485364577365</v>
      </c>
    </row>
    <row r="30" spans="1:22" x14ac:dyDescent="0.25">
      <c r="A30" s="10">
        <v>400.00009358620702</v>
      </c>
      <c r="B30" s="1">
        <v>361.10349775862102</v>
      </c>
      <c r="C30" s="1">
        <v>25.193008689655201</v>
      </c>
      <c r="D30">
        <v>100</v>
      </c>
      <c r="E30">
        <v>1E-3</v>
      </c>
      <c r="F30" s="1">
        <v>46.6452691034483</v>
      </c>
      <c r="G30">
        <v>0</v>
      </c>
      <c r="H30">
        <v>0</v>
      </c>
      <c r="I30">
        <v>0</v>
      </c>
      <c r="J30" s="49" t="s">
        <v>45</v>
      </c>
      <c r="K30">
        <v>11.2555389642857</v>
      </c>
      <c r="L30">
        <v>1.5027929655172401</v>
      </c>
      <c r="M30">
        <v>-7.4344827586206898E-3</v>
      </c>
      <c r="N30">
        <v>1.5</v>
      </c>
      <c r="O30">
        <v>29</v>
      </c>
      <c r="P30">
        <v>359</v>
      </c>
      <c r="Q30" s="48">
        <v>42736.214803240742</v>
      </c>
      <c r="R30" s="1">
        <f>$F$27-F30</f>
        <v>6.4747437586206971</v>
      </c>
      <c r="U30" s="1">
        <f t="shared" si="0"/>
        <v>0.20064669531810578</v>
      </c>
      <c r="V30" s="1">
        <f t="shared" si="6"/>
        <v>2.2583866972081008</v>
      </c>
    </row>
    <row r="31" spans="1:22" x14ac:dyDescent="0.25">
      <c r="A31" s="10">
        <v>399.99945279310299</v>
      </c>
      <c r="B31" s="1">
        <v>361.109039310345</v>
      </c>
      <c r="C31" s="1">
        <v>25.1859683448276</v>
      </c>
      <c r="D31">
        <v>100</v>
      </c>
      <c r="E31">
        <v>1E-3</v>
      </c>
      <c r="F31" s="1">
        <v>46.693742068965499</v>
      </c>
      <c r="G31">
        <v>0</v>
      </c>
      <c r="H31">
        <v>0</v>
      </c>
      <c r="I31">
        <v>0</v>
      </c>
      <c r="J31" s="49" t="s">
        <v>45</v>
      </c>
      <c r="K31">
        <v>11.258197481481499</v>
      </c>
      <c r="L31">
        <v>1.50291357142857</v>
      </c>
      <c r="M31">
        <v>-7.4349655172413799E-3</v>
      </c>
      <c r="N31">
        <v>0</v>
      </c>
      <c r="O31">
        <v>30</v>
      </c>
      <c r="P31">
        <v>359</v>
      </c>
      <c r="Q31" s="48">
        <v>42736.256469907406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1"/>
  <sheetViews>
    <sheetView workbookViewId="0">
      <selection activeCell="V25" sqref="V25:V30"/>
    </sheetView>
  </sheetViews>
  <sheetFormatPr defaultRowHeight="15" x14ac:dyDescent="0.25"/>
  <cols>
    <col min="1" max="1" width="20.7109375" bestFit="1" customWidth="1"/>
    <col min="17" max="17" width="13.85546875" bestFit="1" customWidth="1"/>
  </cols>
  <sheetData>
    <row r="1" spans="1:22" x14ac:dyDescent="0.25">
      <c r="A1" s="10" t="str">
        <f ca="1">MID(CELL("filename",A1),FIND("]",CELL("filename",A1))+1,256)</f>
        <v>ipb3-32b-he-01022017</v>
      </c>
      <c r="B1" t="s">
        <v>47</v>
      </c>
      <c r="C1" t="s">
        <v>48</v>
      </c>
      <c r="D1" t="s">
        <v>49</v>
      </c>
      <c r="E1" t="s">
        <v>50</v>
      </c>
      <c r="F1" t="s">
        <v>2</v>
      </c>
      <c r="G1" t="s">
        <v>42</v>
      </c>
      <c r="H1" t="s">
        <v>51</v>
      </c>
      <c r="I1" t="s">
        <v>52</v>
      </c>
      <c r="J1" t="s">
        <v>43</v>
      </c>
      <c r="K1" t="s">
        <v>53</v>
      </c>
      <c r="L1" t="s">
        <v>54</v>
      </c>
      <c r="M1" t="s">
        <v>55</v>
      </c>
      <c r="N1" t="s">
        <v>56</v>
      </c>
      <c r="O1" t="s">
        <v>19</v>
      </c>
      <c r="P1" t="s">
        <v>57</v>
      </c>
      <c r="Q1" t="s">
        <v>44</v>
      </c>
      <c r="S1" t="s">
        <v>5</v>
      </c>
      <c r="T1" t="s">
        <v>60</v>
      </c>
      <c r="U1" t="s">
        <v>61</v>
      </c>
      <c r="V1" s="1" t="s">
        <v>64</v>
      </c>
    </row>
    <row r="2" spans="1:22" x14ac:dyDescent="0.25">
      <c r="A2" s="10">
        <v>150.00083558620699</v>
      </c>
      <c r="B2" s="1">
        <v>128.25811082758599</v>
      </c>
      <c r="C2" s="1">
        <v>24.937505482758599</v>
      </c>
      <c r="D2">
        <v>100</v>
      </c>
      <c r="E2">
        <v>1E-3</v>
      </c>
      <c r="F2" s="1">
        <v>13.073239517241401</v>
      </c>
      <c r="G2">
        <v>0</v>
      </c>
      <c r="H2">
        <v>0</v>
      </c>
      <c r="I2">
        <v>0</v>
      </c>
      <c r="J2" s="1" t="s">
        <v>45</v>
      </c>
      <c r="K2" s="1">
        <v>4.10137931034483E-4</v>
      </c>
      <c r="L2" s="1">
        <v>8.6770000000000007E-3</v>
      </c>
      <c r="M2" s="1">
        <v>-7.4369310344827603E-3</v>
      </c>
      <c r="N2">
        <v>0</v>
      </c>
      <c r="O2">
        <v>1</v>
      </c>
      <c r="P2">
        <v>660</v>
      </c>
      <c r="Q2" s="48">
        <v>42737.625173611108</v>
      </c>
      <c r="U2" s="1"/>
      <c r="V2" s="1"/>
    </row>
    <row r="3" spans="1:22" x14ac:dyDescent="0.25">
      <c r="A3" s="10">
        <v>150.001131241379</v>
      </c>
      <c r="B3" s="1">
        <v>128.94590068965499</v>
      </c>
      <c r="C3" s="1">
        <v>24.962235172413799</v>
      </c>
      <c r="D3">
        <v>100</v>
      </c>
      <c r="E3">
        <v>1E-3</v>
      </c>
      <c r="F3" s="1">
        <v>11.2043291724138</v>
      </c>
      <c r="G3">
        <v>0</v>
      </c>
      <c r="H3">
        <v>0</v>
      </c>
      <c r="I3">
        <v>0</v>
      </c>
      <c r="J3" s="1" t="s">
        <v>45</v>
      </c>
      <c r="K3" s="1">
        <v>4.1000227931034496</v>
      </c>
      <c r="L3" s="1">
        <v>0.70214113793103505</v>
      </c>
      <c r="M3" s="1">
        <v>-7.4383793103448299E-3</v>
      </c>
      <c r="N3">
        <v>0.7</v>
      </c>
      <c r="O3">
        <v>2</v>
      </c>
      <c r="P3">
        <v>359</v>
      </c>
      <c r="Q3" s="48">
        <v>42737.66684027778</v>
      </c>
      <c r="R3" s="1">
        <f>$F$2-F3</f>
        <v>1.8689103448276008</v>
      </c>
      <c r="S3" s="1">
        <f>INDEX(LINEST(R3:R5,K3:K5),1)</f>
        <v>0.4283211786411884</v>
      </c>
      <c r="T3" s="1">
        <f>INDEX(LINEST(R3:R5,K3:K5),2)</f>
        <v>0.12717795455961722</v>
      </c>
      <c r="U3" s="1">
        <f t="shared" ref="U3:U24" si="0">L3^2/K3</f>
        <v>0.12024376508451513</v>
      </c>
      <c r="V3" s="1">
        <f>L3^2</f>
        <v>0.4930021775750888</v>
      </c>
    </row>
    <row r="4" spans="1:22" x14ac:dyDescent="0.25">
      <c r="A4" s="10">
        <v>150.00089082758601</v>
      </c>
      <c r="B4" s="1">
        <v>129.71061289655199</v>
      </c>
      <c r="C4" s="1">
        <v>24.975647034482801</v>
      </c>
      <c r="D4">
        <v>100</v>
      </c>
      <c r="E4">
        <v>1E-3</v>
      </c>
      <c r="F4" s="1">
        <v>9.4302572413793104</v>
      </c>
      <c r="G4">
        <v>0</v>
      </c>
      <c r="H4">
        <v>0</v>
      </c>
      <c r="I4">
        <v>0</v>
      </c>
      <c r="J4" s="1" t="s">
        <v>45</v>
      </c>
      <c r="K4" s="1">
        <v>8.1477275517241399</v>
      </c>
      <c r="L4" s="1">
        <v>1.0009396551724099</v>
      </c>
      <c r="M4" s="1">
        <v>-7.43803448275862E-3</v>
      </c>
      <c r="N4">
        <v>1</v>
      </c>
      <c r="O4">
        <v>3</v>
      </c>
      <c r="P4">
        <v>359</v>
      </c>
      <c r="Q4" s="48">
        <v>42737.708506944444</v>
      </c>
      <c r="R4" s="1">
        <f>$F$2-F4</f>
        <v>3.6429822758620904</v>
      </c>
      <c r="S4" s="1"/>
      <c r="T4" s="1"/>
      <c r="U4" s="1">
        <f t="shared" si="0"/>
        <v>0.12296437097785075</v>
      </c>
      <c r="V4" s="1">
        <f t="shared" ref="V4:V5" si="1">L4^2</f>
        <v>1.0018801932966628</v>
      </c>
    </row>
    <row r="5" spans="1:22" x14ac:dyDescent="0.25">
      <c r="A5" s="10">
        <v>150.00139334482799</v>
      </c>
      <c r="B5" s="1">
        <v>130.72411531034501</v>
      </c>
      <c r="C5" s="1">
        <v>24.8986682758621</v>
      </c>
      <c r="D5">
        <v>100</v>
      </c>
      <c r="E5">
        <v>1E-3</v>
      </c>
      <c r="F5" s="1">
        <v>7.31009551724138</v>
      </c>
      <c r="G5">
        <v>0</v>
      </c>
      <c r="H5">
        <v>0</v>
      </c>
      <c r="I5">
        <v>0</v>
      </c>
      <c r="J5" s="1" t="s">
        <v>45</v>
      </c>
      <c r="K5" s="1">
        <v>13.1852735172414</v>
      </c>
      <c r="L5" s="1">
        <v>1.2908157241379301</v>
      </c>
      <c r="M5" s="1">
        <v>-7.3857241379310301E-3</v>
      </c>
      <c r="N5">
        <v>1.3</v>
      </c>
      <c r="O5">
        <v>4</v>
      </c>
      <c r="P5">
        <v>359</v>
      </c>
      <c r="Q5" s="48">
        <v>42737.750173611108</v>
      </c>
      <c r="R5" s="1">
        <f>$F$2-F5</f>
        <v>5.7631440000000209</v>
      </c>
      <c r="S5" s="1"/>
      <c r="T5" s="1"/>
      <c r="U5" s="1">
        <f t="shared" si="0"/>
        <v>0.12636865147339996</v>
      </c>
      <c r="V5" s="1">
        <f t="shared" si="1"/>
        <v>1.6662052336817288</v>
      </c>
    </row>
    <row r="6" spans="1:22" x14ac:dyDescent="0.25">
      <c r="A6" s="10">
        <v>149.99606324137901</v>
      </c>
      <c r="B6" s="1">
        <v>128.512737448276</v>
      </c>
      <c r="C6" s="1">
        <v>24.861908344827601</v>
      </c>
      <c r="D6">
        <v>100</v>
      </c>
      <c r="E6">
        <v>1E-3</v>
      </c>
      <c r="F6" s="1">
        <v>12.7967995862069</v>
      </c>
      <c r="G6">
        <v>0</v>
      </c>
      <c r="H6">
        <v>0</v>
      </c>
      <c r="I6">
        <v>0</v>
      </c>
      <c r="J6" s="1" t="s">
        <v>45</v>
      </c>
      <c r="K6" s="1">
        <v>4.2851724137930999E-4</v>
      </c>
      <c r="L6" s="1">
        <v>8.8256551724137898E-3</v>
      </c>
      <c r="M6" s="1">
        <v>-7.36520689655172E-3</v>
      </c>
      <c r="N6">
        <v>0</v>
      </c>
      <c r="O6">
        <v>5</v>
      </c>
      <c r="P6">
        <v>359</v>
      </c>
      <c r="Q6" s="48">
        <v>42737.79184027778</v>
      </c>
      <c r="R6" s="1"/>
      <c r="S6" s="1"/>
      <c r="T6" s="1"/>
      <c r="U6" s="1"/>
      <c r="V6" s="1"/>
    </row>
    <row r="7" spans="1:22" x14ac:dyDescent="0.25">
      <c r="A7" s="10">
        <v>199.999472206897</v>
      </c>
      <c r="B7" s="1">
        <v>172.66293868965499</v>
      </c>
      <c r="C7" s="1">
        <v>24.8792000344828</v>
      </c>
      <c r="D7">
        <v>100</v>
      </c>
      <c r="E7">
        <v>1E-3</v>
      </c>
      <c r="F7" s="1">
        <v>19.396566965517199</v>
      </c>
      <c r="G7">
        <v>0</v>
      </c>
      <c r="H7">
        <v>0</v>
      </c>
      <c r="I7">
        <v>0</v>
      </c>
      <c r="J7" s="1" t="s">
        <v>45</v>
      </c>
      <c r="K7" s="1">
        <v>3.8182758620689699E-4</v>
      </c>
      <c r="L7" s="1">
        <v>8.8437241379310406E-3</v>
      </c>
      <c r="M7" s="1">
        <v>-7.2725172413793098E-3</v>
      </c>
      <c r="N7">
        <v>0</v>
      </c>
      <c r="O7">
        <v>6</v>
      </c>
      <c r="P7">
        <v>719</v>
      </c>
      <c r="Q7" s="48">
        <v>42737.875173611108</v>
      </c>
      <c r="R7" s="1"/>
      <c r="S7" s="1"/>
      <c r="T7" s="1"/>
      <c r="U7" s="1"/>
      <c r="V7" s="1"/>
    </row>
    <row r="8" spans="1:22" x14ac:dyDescent="0.25">
      <c r="A8" s="10">
        <v>200.00062613793099</v>
      </c>
      <c r="B8" s="1">
        <v>173.27469551724101</v>
      </c>
      <c r="C8" s="1">
        <v>24.87875</v>
      </c>
      <c r="D8">
        <v>100</v>
      </c>
      <c r="E8">
        <v>1E-3</v>
      </c>
      <c r="F8" s="1">
        <v>17.574338896551701</v>
      </c>
      <c r="G8">
        <v>0</v>
      </c>
      <c r="H8">
        <v>0</v>
      </c>
      <c r="I8">
        <v>0</v>
      </c>
      <c r="J8" s="1" t="s">
        <v>45</v>
      </c>
      <c r="K8" s="1">
        <v>3.7281327857142799</v>
      </c>
      <c r="L8" s="1">
        <v>0.70269275862069003</v>
      </c>
      <c r="M8" s="1">
        <v>-7.43279310344827E-3</v>
      </c>
      <c r="N8">
        <v>0.7</v>
      </c>
      <c r="O8">
        <v>7</v>
      </c>
      <c r="P8">
        <v>359</v>
      </c>
      <c r="Q8" s="48">
        <v>42737.91684027778</v>
      </c>
      <c r="R8" s="1">
        <f>$F$7-F8</f>
        <v>1.8222280689654973</v>
      </c>
      <c r="S8" s="1">
        <f>INDEX(LINEST(R8:R10,K8:K10),1)</f>
        <v>0.46310325676410824</v>
      </c>
      <c r="T8" s="1">
        <f>INDEX(LINEST(R8:R10,K8:K10),2)</f>
        <v>0.10366479170059772</v>
      </c>
      <c r="U8" s="1">
        <f t="shared" si="0"/>
        <v>0.13244622479919305</v>
      </c>
      <c r="V8" s="1">
        <f>L8^2</f>
        <v>0.49377711301795535</v>
      </c>
    </row>
    <row r="9" spans="1:22" x14ac:dyDescent="0.25">
      <c r="A9" s="10">
        <v>200.00146589655199</v>
      </c>
      <c r="B9" s="1">
        <v>173.95286141379299</v>
      </c>
      <c r="C9" s="1">
        <v>24.876532655172401</v>
      </c>
      <c r="D9">
        <v>100</v>
      </c>
      <c r="E9">
        <v>1E-3</v>
      </c>
      <c r="F9" s="1">
        <v>15.831582068965499</v>
      </c>
      <c r="G9">
        <v>0</v>
      </c>
      <c r="H9">
        <v>0</v>
      </c>
      <c r="I9">
        <v>0</v>
      </c>
      <c r="J9" s="1" t="s">
        <v>45</v>
      </c>
      <c r="K9" s="1">
        <v>7.4439105833333299</v>
      </c>
      <c r="L9" s="1">
        <v>1.0014099166666699</v>
      </c>
      <c r="M9" s="1">
        <v>-7.4319310344827501E-3</v>
      </c>
      <c r="N9">
        <v>1</v>
      </c>
      <c r="O9">
        <v>8</v>
      </c>
      <c r="P9">
        <v>359</v>
      </c>
      <c r="Q9" s="48">
        <v>42737.958506944444</v>
      </c>
      <c r="R9" s="1">
        <f>$F$7-F9</f>
        <v>3.5649848965516995</v>
      </c>
      <c r="S9" s="1"/>
      <c r="T9" s="1"/>
      <c r="U9" s="1">
        <f t="shared" si="0"/>
        <v>0.13471706974068601</v>
      </c>
      <c r="V9" s="1">
        <f t="shared" ref="V9:V10" si="2">L9^2</f>
        <v>1.0028218211983468</v>
      </c>
    </row>
    <row r="10" spans="1:22" x14ac:dyDescent="0.25">
      <c r="A10" s="10">
        <v>200.00089279310299</v>
      </c>
      <c r="B10" s="1">
        <v>174.95596841379299</v>
      </c>
      <c r="C10" s="1">
        <v>24.8967723448276</v>
      </c>
      <c r="D10">
        <v>100</v>
      </c>
      <c r="E10">
        <v>1E-3</v>
      </c>
      <c r="F10" s="1">
        <v>13.6001084482759</v>
      </c>
      <c r="G10">
        <v>0</v>
      </c>
      <c r="H10">
        <v>0</v>
      </c>
      <c r="I10">
        <v>0</v>
      </c>
      <c r="J10" s="1" t="s">
        <v>45</v>
      </c>
      <c r="K10" s="1">
        <v>12.305824576923101</v>
      </c>
      <c r="L10" s="1">
        <v>1.30274742307692</v>
      </c>
      <c r="M10" s="1">
        <v>-7.4326896551724104E-3</v>
      </c>
      <c r="N10">
        <v>1.3</v>
      </c>
      <c r="O10">
        <v>9</v>
      </c>
      <c r="P10">
        <v>359</v>
      </c>
      <c r="Q10" s="48">
        <v>42738.000173611108</v>
      </c>
      <c r="R10" s="1">
        <f>$F$7-F10</f>
        <v>5.7964585172412981</v>
      </c>
      <c r="S10" s="1"/>
      <c r="T10" s="1"/>
      <c r="U10" s="1">
        <f t="shared" si="0"/>
        <v>0.13791443537365169</v>
      </c>
      <c r="V10" s="1">
        <f t="shared" si="2"/>
        <v>1.6971508483335558</v>
      </c>
    </row>
    <row r="11" spans="1:22" x14ac:dyDescent="0.25">
      <c r="A11" s="10">
        <v>199.99632631034501</v>
      </c>
      <c r="B11" s="1">
        <v>172.73547262068999</v>
      </c>
      <c r="C11" s="1">
        <v>24.8563940689655</v>
      </c>
      <c r="D11">
        <v>100</v>
      </c>
      <c r="E11">
        <v>1E-3</v>
      </c>
      <c r="F11" s="1">
        <v>19.221748793103501</v>
      </c>
      <c r="G11">
        <v>0</v>
      </c>
      <c r="H11">
        <v>0</v>
      </c>
      <c r="I11">
        <v>0</v>
      </c>
      <c r="J11" s="1" t="s">
        <v>45</v>
      </c>
      <c r="K11" s="1">
        <v>4.4444827586206898E-4</v>
      </c>
      <c r="L11" s="1">
        <v>9.3464482758620696E-3</v>
      </c>
      <c r="M11" s="1">
        <v>-7.4333103448275799E-3</v>
      </c>
      <c r="N11">
        <v>0</v>
      </c>
      <c r="O11">
        <v>10</v>
      </c>
      <c r="P11">
        <v>359</v>
      </c>
      <c r="Q11" s="48">
        <v>42738.04184027778</v>
      </c>
      <c r="U11" s="1"/>
      <c r="V11" s="1"/>
    </row>
    <row r="12" spans="1:22" x14ac:dyDescent="0.25">
      <c r="A12" s="10">
        <v>250.00038203448301</v>
      </c>
      <c r="B12" s="1">
        <v>216.736619517241</v>
      </c>
      <c r="C12" s="1">
        <v>24.910021137931</v>
      </c>
      <c r="D12">
        <v>100</v>
      </c>
      <c r="E12">
        <v>1E-3</v>
      </c>
      <c r="F12" s="1">
        <v>26.3016373793103</v>
      </c>
      <c r="G12">
        <v>0</v>
      </c>
      <c r="H12">
        <v>0</v>
      </c>
      <c r="I12">
        <v>0</v>
      </c>
      <c r="J12" s="1" t="s">
        <v>45</v>
      </c>
      <c r="K12" s="1">
        <v>3.9307692307692302E-4</v>
      </c>
      <c r="L12" s="1">
        <v>9.3681851851851808E-3</v>
      </c>
      <c r="M12" s="1">
        <v>-7.4324827586206904E-3</v>
      </c>
      <c r="N12">
        <v>0</v>
      </c>
      <c r="O12">
        <v>11</v>
      </c>
      <c r="P12">
        <v>719</v>
      </c>
      <c r="Q12" s="48">
        <v>42738.125173611108</v>
      </c>
      <c r="R12" s="1"/>
      <c r="S12" s="1"/>
      <c r="T12" s="1"/>
      <c r="U12" s="1"/>
      <c r="V12" s="1"/>
    </row>
    <row r="13" spans="1:22" x14ac:dyDescent="0.25">
      <c r="A13" s="10">
        <v>250.000835034483</v>
      </c>
      <c r="B13" s="1">
        <v>217.284977793103</v>
      </c>
      <c r="C13" s="1">
        <v>24.919849448275901</v>
      </c>
      <c r="D13">
        <v>100</v>
      </c>
      <c r="E13">
        <v>1E-3</v>
      </c>
      <c r="F13" s="1">
        <v>24.583025172413802</v>
      </c>
      <c r="G13">
        <v>0</v>
      </c>
      <c r="H13">
        <v>0</v>
      </c>
      <c r="I13">
        <v>0</v>
      </c>
      <c r="J13" s="1" t="s">
        <v>45</v>
      </c>
      <c r="K13" s="1">
        <v>3.3683730714285698</v>
      </c>
      <c r="L13" s="1">
        <v>0.70279579310344897</v>
      </c>
      <c r="M13" s="1">
        <v>-7.4327586206896501E-3</v>
      </c>
      <c r="N13">
        <v>0.7</v>
      </c>
      <c r="O13">
        <v>12</v>
      </c>
      <c r="P13">
        <v>359</v>
      </c>
      <c r="Q13" s="48">
        <v>42738.16684027778</v>
      </c>
      <c r="R13" s="1">
        <f>$F$12-F13</f>
        <v>1.7186122068964984</v>
      </c>
      <c r="S13" s="1">
        <f>INDEX(LINEST(R13:R15,K13:K15),1)</f>
        <v>0.50281183653512806</v>
      </c>
      <c r="T13" s="1">
        <f>INDEX(LINEST(R13:R15,K13:K15),2)</f>
        <v>3.9684173324510574E-2</v>
      </c>
      <c r="U13" s="1">
        <f t="shared" si="0"/>
        <v>0.14663516075267377</v>
      </c>
      <c r="V13" s="1">
        <f>L13^2</f>
        <v>0.49392192680390584</v>
      </c>
    </row>
    <row r="14" spans="1:22" x14ac:dyDescent="0.25">
      <c r="A14" s="10">
        <v>250.00094817241401</v>
      </c>
      <c r="B14" s="1">
        <v>217.88383051724099</v>
      </c>
      <c r="C14" s="1">
        <v>24.924221793103399</v>
      </c>
      <c r="D14">
        <v>100</v>
      </c>
      <c r="E14">
        <v>1E-3</v>
      </c>
      <c r="F14" s="1">
        <v>22.841917310344801</v>
      </c>
      <c r="G14">
        <v>0</v>
      </c>
      <c r="H14">
        <v>0</v>
      </c>
      <c r="I14">
        <v>0</v>
      </c>
      <c r="J14" s="1" t="s">
        <v>45</v>
      </c>
      <c r="K14" s="1">
        <v>6.7503128571428599</v>
      </c>
      <c r="L14" s="1">
        <v>1.0016569285714301</v>
      </c>
      <c r="M14" s="1">
        <v>-7.4329655172413796E-3</v>
      </c>
      <c r="N14">
        <v>1</v>
      </c>
      <c r="O14">
        <v>13</v>
      </c>
      <c r="P14">
        <v>359</v>
      </c>
      <c r="Q14" s="48">
        <v>42738.208506944444</v>
      </c>
      <c r="R14" s="1">
        <f>$F$12-F14</f>
        <v>3.459720068965499</v>
      </c>
      <c r="S14" s="1"/>
      <c r="T14" s="1"/>
      <c r="U14" s="1">
        <f t="shared" si="0"/>
        <v>0.14863260767143394</v>
      </c>
      <c r="V14" s="1">
        <f t="shared" ref="V14:V15" si="3">L14^2</f>
        <v>1.003316602555151</v>
      </c>
    </row>
    <row r="15" spans="1:22" x14ac:dyDescent="0.25">
      <c r="A15" s="10">
        <v>250.000053586207</v>
      </c>
      <c r="B15" s="1">
        <v>218.794654172414</v>
      </c>
      <c r="C15" s="1">
        <v>24.9353196551724</v>
      </c>
      <c r="D15">
        <v>100</v>
      </c>
      <c r="E15">
        <v>1E-3</v>
      </c>
      <c r="F15" s="1">
        <v>20.636346206896601</v>
      </c>
      <c r="G15">
        <v>0</v>
      </c>
      <c r="H15">
        <v>0</v>
      </c>
      <c r="I15">
        <v>0</v>
      </c>
      <c r="J15" s="1" t="s">
        <v>45</v>
      </c>
      <c r="K15" s="1">
        <v>11.2105075172414</v>
      </c>
      <c r="L15" s="1">
        <v>1.3026105862069</v>
      </c>
      <c r="M15" s="1">
        <v>-7.4331724137930997E-3</v>
      </c>
      <c r="N15">
        <v>1.3</v>
      </c>
      <c r="O15">
        <v>14</v>
      </c>
      <c r="P15">
        <v>359</v>
      </c>
      <c r="Q15" s="48">
        <v>42738.250173611108</v>
      </c>
      <c r="R15" s="1">
        <f>$F$12-F15</f>
        <v>5.6652911724136992</v>
      </c>
      <c r="S15" s="1"/>
      <c r="T15" s="1"/>
      <c r="U15" s="1">
        <f t="shared" si="0"/>
        <v>0.15135749533985579</v>
      </c>
      <c r="V15" s="1">
        <f t="shared" si="3"/>
        <v>1.6967943392982836</v>
      </c>
    </row>
    <row r="16" spans="1:22" x14ac:dyDescent="0.25">
      <c r="A16" s="10">
        <v>249.99788165517199</v>
      </c>
      <c r="B16" s="1">
        <v>216.72239734482801</v>
      </c>
      <c r="C16" s="1">
        <v>24.912236344827601</v>
      </c>
      <c r="D16">
        <v>100</v>
      </c>
      <c r="E16">
        <v>1E-3</v>
      </c>
      <c r="F16" s="1">
        <v>26.2127793103448</v>
      </c>
      <c r="G16">
        <v>0</v>
      </c>
      <c r="H16">
        <v>0</v>
      </c>
      <c r="I16">
        <v>0</v>
      </c>
      <c r="J16" s="1" t="s">
        <v>45</v>
      </c>
      <c r="K16" s="1">
        <v>3.6348275862069002E-4</v>
      </c>
      <c r="L16" s="1">
        <v>9.1024827586206909E-3</v>
      </c>
      <c r="M16" s="1">
        <v>-7.4335862068965501E-3</v>
      </c>
      <c r="N16">
        <v>0</v>
      </c>
      <c r="O16">
        <v>15</v>
      </c>
      <c r="P16">
        <v>359</v>
      </c>
      <c r="Q16" s="48">
        <v>42738.29184027778</v>
      </c>
      <c r="U16" s="1"/>
      <c r="V16" s="1"/>
    </row>
    <row r="17" spans="1:22" x14ac:dyDescent="0.25">
      <c r="A17" s="10">
        <v>299.999840068965</v>
      </c>
      <c r="B17" s="1">
        <v>261.88102558620699</v>
      </c>
      <c r="C17" s="1">
        <v>24.974551275862101</v>
      </c>
      <c r="D17">
        <v>100</v>
      </c>
      <c r="E17">
        <v>1E-3</v>
      </c>
      <c r="F17" s="1">
        <v>33.992174862069</v>
      </c>
      <c r="G17">
        <v>0</v>
      </c>
      <c r="H17">
        <v>0</v>
      </c>
      <c r="I17">
        <v>0</v>
      </c>
      <c r="J17" s="1" t="s">
        <v>45</v>
      </c>
      <c r="K17" s="1">
        <v>3.2762068965517198E-4</v>
      </c>
      <c r="L17" s="1">
        <v>9.2372068965517196E-3</v>
      </c>
      <c r="M17" s="1">
        <v>-7.4341034482758601E-3</v>
      </c>
      <c r="N17">
        <v>0</v>
      </c>
      <c r="O17">
        <v>16</v>
      </c>
      <c r="P17">
        <v>719</v>
      </c>
      <c r="Q17" s="48">
        <v>42738.375173611108</v>
      </c>
      <c r="R17" s="1"/>
      <c r="S17" s="1"/>
      <c r="T17" s="1"/>
      <c r="U17" s="1"/>
      <c r="V17" s="1"/>
    </row>
    <row r="18" spans="1:22" x14ac:dyDescent="0.25">
      <c r="A18" s="10">
        <v>300.000597724138</v>
      </c>
      <c r="B18" s="1">
        <v>262.56883189655201</v>
      </c>
      <c r="C18" s="1">
        <v>24.981099862069001</v>
      </c>
      <c r="D18">
        <v>100</v>
      </c>
      <c r="E18">
        <v>1E-3</v>
      </c>
      <c r="F18" s="1">
        <v>31.902885931034501</v>
      </c>
      <c r="G18">
        <v>0</v>
      </c>
      <c r="H18">
        <v>0</v>
      </c>
      <c r="I18">
        <v>0</v>
      </c>
      <c r="J18" s="1" t="s">
        <v>45</v>
      </c>
      <c r="K18" s="1">
        <v>3.91880421428572</v>
      </c>
      <c r="L18" s="1">
        <v>0.80175489655172405</v>
      </c>
      <c r="M18" s="1">
        <v>-7.4339655172413798E-3</v>
      </c>
      <c r="N18">
        <v>0.8</v>
      </c>
      <c r="O18">
        <v>17</v>
      </c>
      <c r="P18">
        <v>359</v>
      </c>
      <c r="Q18" s="48">
        <v>42738.41684027778</v>
      </c>
      <c r="R18" s="1">
        <f>$F$17-F18</f>
        <v>2.0892889310344991</v>
      </c>
      <c r="S18" s="1">
        <f>INDEX(LINEST(R18:R20,K18:K20),1)</f>
        <v>0.53122624799691809</v>
      </c>
      <c r="T18" s="1">
        <f>INDEX(LINEST(R18:R20,K18:K20),2)</f>
        <v>2.7762169645305868E-2</v>
      </c>
      <c r="U18" s="1">
        <f t="shared" si="0"/>
        <v>0.16403241371471036</v>
      </c>
      <c r="V18" s="1">
        <f>L18^2</f>
        <v>0.64281091414466573</v>
      </c>
    </row>
    <row r="19" spans="1:22" x14ac:dyDescent="0.25">
      <c r="A19" s="10">
        <v>300.00088503448302</v>
      </c>
      <c r="B19" s="1">
        <v>263.22035493103402</v>
      </c>
      <c r="C19" s="1">
        <v>24.996844655172399</v>
      </c>
      <c r="D19">
        <v>100</v>
      </c>
      <c r="E19">
        <v>1E-3</v>
      </c>
      <c r="F19" s="1">
        <v>30.033822344827598</v>
      </c>
      <c r="G19">
        <v>0</v>
      </c>
      <c r="H19">
        <v>0</v>
      </c>
      <c r="I19">
        <v>0</v>
      </c>
      <c r="J19" s="1" t="s">
        <v>45</v>
      </c>
      <c r="K19" s="1">
        <v>7.3309388965517197</v>
      </c>
      <c r="L19" s="1">
        <v>1.1029243448275901</v>
      </c>
      <c r="M19" s="1">
        <v>-7.4343793103448302E-3</v>
      </c>
      <c r="N19">
        <v>1.1000000000000001</v>
      </c>
      <c r="O19">
        <v>18</v>
      </c>
      <c r="P19">
        <v>359</v>
      </c>
      <c r="Q19" s="48">
        <v>42738.458506944444</v>
      </c>
      <c r="R19" s="1">
        <f>$F$17-F19</f>
        <v>3.9583525172414014</v>
      </c>
      <c r="S19" s="1"/>
      <c r="T19" s="1"/>
      <c r="U19" s="1">
        <f t="shared" si="0"/>
        <v>0.16593264895244877</v>
      </c>
      <c r="V19" s="1">
        <f t="shared" ref="V19:V20" si="4">L19^2</f>
        <v>1.2164421104133687</v>
      </c>
    </row>
    <row r="20" spans="1:22" x14ac:dyDescent="0.25">
      <c r="A20" s="10">
        <v>299.99992213793098</v>
      </c>
      <c r="B20" s="1">
        <v>264.16328475862099</v>
      </c>
      <c r="C20" s="1">
        <v>25.008462206896599</v>
      </c>
      <c r="D20">
        <v>100</v>
      </c>
      <c r="E20">
        <v>1E-3</v>
      </c>
      <c r="F20" s="1">
        <v>27.7864751034483</v>
      </c>
      <c r="G20">
        <v>0</v>
      </c>
      <c r="H20">
        <v>0</v>
      </c>
      <c r="I20">
        <v>0</v>
      </c>
      <c r="J20" s="1" t="s">
        <v>45</v>
      </c>
      <c r="K20" s="1">
        <v>11.6596194137931</v>
      </c>
      <c r="L20" s="1">
        <v>1.40166620689655</v>
      </c>
      <c r="M20" s="1">
        <v>-7.4341724137930998E-3</v>
      </c>
      <c r="N20">
        <v>1.4</v>
      </c>
      <c r="O20">
        <v>19</v>
      </c>
      <c r="P20">
        <v>359</v>
      </c>
      <c r="Q20" s="48">
        <v>42738.500173611108</v>
      </c>
      <c r="R20" s="1">
        <f>$F$17-F20</f>
        <v>6.2056997586206997</v>
      </c>
      <c r="S20" s="1"/>
      <c r="T20" s="1"/>
      <c r="U20" s="1">
        <f t="shared" si="0"/>
        <v>0.16850191124005287</v>
      </c>
      <c r="V20" s="1">
        <f t="shared" si="4"/>
        <v>1.9646681555557621</v>
      </c>
    </row>
    <row r="21" spans="1:22" x14ac:dyDescent="0.25">
      <c r="A21" s="10">
        <v>299.998374241379</v>
      </c>
      <c r="B21" s="1">
        <v>261.86774631034501</v>
      </c>
      <c r="C21" s="1">
        <v>24.989892482758599</v>
      </c>
      <c r="D21">
        <v>100</v>
      </c>
      <c r="E21">
        <v>1E-3</v>
      </c>
      <c r="F21" s="1">
        <v>33.967589620689701</v>
      </c>
      <c r="G21">
        <v>0</v>
      </c>
      <c r="H21">
        <v>0</v>
      </c>
      <c r="I21">
        <v>0</v>
      </c>
      <c r="J21" s="1" t="s">
        <v>45</v>
      </c>
      <c r="K21" s="1">
        <v>3.1042857142857098E-4</v>
      </c>
      <c r="L21" s="1">
        <v>9.1726551724137899E-3</v>
      </c>
      <c r="M21" s="1">
        <v>-7.4352068965517198E-3</v>
      </c>
      <c r="N21">
        <v>0</v>
      </c>
      <c r="O21">
        <v>20</v>
      </c>
      <c r="P21">
        <v>359</v>
      </c>
      <c r="Q21" s="48">
        <v>42738.54184027778</v>
      </c>
      <c r="U21" s="1"/>
      <c r="V21" s="1"/>
    </row>
    <row r="22" spans="1:22" x14ac:dyDescent="0.25">
      <c r="A22" s="10">
        <v>350.00174051724099</v>
      </c>
      <c r="B22" s="1">
        <v>308.669117896552</v>
      </c>
      <c r="C22" s="1">
        <v>25.065698724137899</v>
      </c>
      <c r="D22">
        <v>100</v>
      </c>
      <c r="E22">
        <v>1E-3</v>
      </c>
      <c r="F22" s="1">
        <v>42.703268793103497</v>
      </c>
      <c r="G22">
        <v>0</v>
      </c>
      <c r="H22">
        <v>0</v>
      </c>
      <c r="I22">
        <v>0</v>
      </c>
      <c r="J22" s="1" t="s">
        <v>45</v>
      </c>
      <c r="K22" s="1">
        <v>2.5617241379310301E-4</v>
      </c>
      <c r="L22" s="1">
        <v>9.1045862068965498E-3</v>
      </c>
      <c r="M22" s="1">
        <v>-7.1895862068965498E-3</v>
      </c>
      <c r="N22">
        <v>0</v>
      </c>
      <c r="O22">
        <v>21</v>
      </c>
      <c r="P22">
        <v>719</v>
      </c>
      <c r="Q22" s="48">
        <v>42738.625173611108</v>
      </c>
      <c r="R22" s="1"/>
      <c r="S22" s="1"/>
      <c r="T22" s="1"/>
      <c r="U22" s="1"/>
      <c r="V22" s="1"/>
    </row>
    <row r="23" spans="1:22" x14ac:dyDescent="0.25">
      <c r="A23" s="10">
        <v>350.00285289655199</v>
      </c>
      <c r="B23" s="1">
        <v>309.35673886206899</v>
      </c>
      <c r="C23" s="1">
        <v>25.096891137930999</v>
      </c>
      <c r="D23">
        <v>100</v>
      </c>
      <c r="E23">
        <v>1E-3</v>
      </c>
      <c r="F23" s="1">
        <v>40.696693068965502</v>
      </c>
      <c r="G23">
        <v>0</v>
      </c>
      <c r="H23">
        <v>0</v>
      </c>
      <c r="I23">
        <v>0</v>
      </c>
      <c r="J23" s="1" t="s">
        <v>45</v>
      </c>
      <c r="K23" s="1">
        <v>3.4984566666666699</v>
      </c>
      <c r="L23" s="1">
        <v>0.80159851724137898</v>
      </c>
      <c r="M23" s="1">
        <v>-7.3612068965517204E-3</v>
      </c>
      <c r="N23">
        <v>0.8</v>
      </c>
      <c r="O23">
        <v>22</v>
      </c>
      <c r="P23">
        <v>359</v>
      </c>
      <c r="Q23" s="48">
        <v>42738.66684027778</v>
      </c>
      <c r="R23" s="1">
        <f>$F$22-F23</f>
        <v>2.0065757241379956</v>
      </c>
      <c r="S23" s="1">
        <f>INDEX(LINEST(R23:R24,K23:K24),1)</f>
        <v>0.53111760103586725</v>
      </c>
      <c r="T23" s="1">
        <f>INDEX(LINEST(R23:R24,K23:K24),2)</f>
        <v>0.14848381201005711</v>
      </c>
      <c r="U23" s="1">
        <f t="shared" si="0"/>
        <v>0.18366961322285261</v>
      </c>
      <c r="V23" s="1">
        <f>L23^2</f>
        <v>0.64256018284357741</v>
      </c>
    </row>
    <row r="24" spans="1:22" x14ac:dyDescent="0.25">
      <c r="A24" s="10">
        <v>349.99628734482798</v>
      </c>
      <c r="B24" s="1">
        <v>310.01944289655199</v>
      </c>
      <c r="C24" s="1">
        <v>25.099376551724099</v>
      </c>
      <c r="D24">
        <v>100</v>
      </c>
      <c r="E24">
        <v>1E-3</v>
      </c>
      <c r="F24" s="1">
        <v>39.070886862069003</v>
      </c>
      <c r="G24">
        <v>0</v>
      </c>
      <c r="H24">
        <v>0</v>
      </c>
      <c r="I24">
        <v>0</v>
      </c>
      <c r="J24" s="1" t="s">
        <v>45</v>
      </c>
      <c r="K24" s="1">
        <v>6.5595606551724197</v>
      </c>
      <c r="L24" s="1">
        <v>1.10295062068966</v>
      </c>
      <c r="M24" s="1">
        <v>-7.4374482758620703E-3</v>
      </c>
      <c r="N24">
        <v>1.1000000000000001</v>
      </c>
      <c r="O24">
        <v>23</v>
      </c>
      <c r="P24">
        <v>359</v>
      </c>
      <c r="Q24" s="48">
        <v>42738.708506944444</v>
      </c>
      <c r="R24" s="1">
        <f>$F$22-F24</f>
        <v>3.6323819310344945</v>
      </c>
      <c r="S24" s="1"/>
      <c r="T24" s="1"/>
      <c r="U24" s="1">
        <f t="shared" si="0"/>
        <v>0.18545450459711166</v>
      </c>
      <c r="V24" s="1">
        <f t="shared" ref="V24:V25" si="5">L24^2</f>
        <v>1.2165000716797063</v>
      </c>
    </row>
    <row r="25" spans="1:22" x14ac:dyDescent="0.25">
      <c r="U25" s="1"/>
      <c r="V25" s="1"/>
    </row>
    <row r="26" spans="1:22" x14ac:dyDescent="0.25">
      <c r="U26" s="1"/>
      <c r="V26" s="1"/>
    </row>
    <row r="27" spans="1:22" x14ac:dyDescent="0.25">
      <c r="U27" s="1"/>
      <c r="V27" s="1"/>
    </row>
    <row r="28" spans="1:22" x14ac:dyDescent="0.25">
      <c r="U28" s="1"/>
      <c r="V28" s="1"/>
    </row>
    <row r="29" spans="1:22" x14ac:dyDescent="0.25">
      <c r="U29" s="1"/>
      <c r="V29" s="1"/>
    </row>
    <row r="30" spans="1:22" x14ac:dyDescent="0.25">
      <c r="U30" s="1"/>
      <c r="V30" s="1"/>
    </row>
    <row r="31" spans="1:22" x14ac:dyDescent="0.25">
      <c r="U31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2</vt:i4>
      </vt:variant>
    </vt:vector>
  </HeadingPairs>
  <TitlesOfParts>
    <vt:vector size="15" baseType="lpstr">
      <vt:lpstr>AllDC</vt:lpstr>
      <vt:lpstr>ipb1-30b-he-110816</vt:lpstr>
      <vt:lpstr>ipb1-30b-he-122016</vt:lpstr>
      <vt:lpstr>ipb1-29b-he-100316</vt:lpstr>
      <vt:lpstr>ipb1-29b-he-101216</vt:lpstr>
      <vt:lpstr>ipb1-29b-h2</vt:lpstr>
      <vt:lpstr>ipb2-28b-h2</vt:lpstr>
      <vt:lpstr>DC-h2-sri-ipb2-27b</vt:lpstr>
      <vt:lpstr>sri-ipb2-DC-h2-101516</vt:lpstr>
      <vt:lpstr>sri-ipb2-DC-he-123116</vt:lpstr>
      <vt:lpstr>ipb3-32b-he-120916</vt:lpstr>
      <vt:lpstr>ipb3-32b-h2-12312016</vt:lpstr>
      <vt:lpstr>ipb3-32b-he-01022017</vt:lpstr>
      <vt:lpstr>X_1</vt:lpstr>
      <vt:lpstr>Y_1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Owner</dc:creator>
  <cp:lastModifiedBy>Owner</cp:lastModifiedBy>
  <cp:lastPrinted>2017-01-05T18:34:09Z</cp:lastPrinted>
  <dcterms:created xsi:type="dcterms:W3CDTF">2016-09-09T17:56:47Z</dcterms:created>
  <dcterms:modified xsi:type="dcterms:W3CDTF">2017-01-06T18:05:56Z</dcterms:modified>
</cp:coreProperties>
</file>