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30" windowWidth="25215" windowHeight="11505" tabRatio="862" activeTab="4"/>
  </bookViews>
  <sheets>
    <sheet name="AllDC" sheetId="25" r:id="rId1"/>
    <sheet name="ipb1-30b-he-110816" sheetId="32" r:id="rId2"/>
    <sheet name="ipb1-30b-he-122016" sheetId="31" r:id="rId3"/>
    <sheet name="sri-ipb2-DC-h2-101516" sheetId="35" r:id="rId4"/>
    <sheet name="sri-ipb2-DC-he-123116" sheetId="29" r:id="rId5"/>
    <sheet name="ipb3-32b-he-120916" sheetId="34" r:id="rId6"/>
    <sheet name="ipb3-32b-h2-12312016" sheetId="30" r:id="rId7"/>
    <sheet name="ipb3-32b-he-01022017" sheetId="33" r:id="rId8"/>
    <sheet name="ipb3-32b-he-01042017" sheetId="36" r:id="rId9"/>
    <sheet name="sri-ipb2-01072017" sheetId="37" r:id="rId10"/>
    <sheet name="ipb3-32b-01092017" sheetId="38" r:id="rId11"/>
  </sheets>
  <definedNames>
    <definedName name="X_1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X40" i="29" l="1"/>
  <c r="X39" i="29"/>
  <c r="X38" i="29"/>
  <c r="X30" i="29"/>
  <c r="X29" i="29"/>
  <c r="X28" i="29"/>
  <c r="X25" i="29"/>
  <c r="X24" i="29"/>
  <c r="X23" i="29"/>
  <c r="X20" i="29"/>
  <c r="X19" i="29"/>
  <c r="X18" i="29"/>
  <c r="X15" i="29"/>
  <c r="X14" i="29"/>
  <c r="X13" i="29"/>
  <c r="X10" i="29"/>
  <c r="X9" i="29"/>
  <c r="X8" i="29"/>
  <c r="X5" i="29"/>
  <c r="X4" i="29"/>
  <c r="X3" i="29"/>
  <c r="X20" i="34"/>
  <c r="X19" i="34"/>
  <c r="X18" i="34"/>
  <c r="X15" i="34"/>
  <c r="X14" i="34"/>
  <c r="X13" i="34"/>
  <c r="X10" i="34"/>
  <c r="X9" i="34"/>
  <c r="X8" i="34"/>
  <c r="X5" i="34"/>
  <c r="X4" i="34"/>
  <c r="X3" i="34"/>
  <c r="X40" i="35"/>
  <c r="X39" i="35"/>
  <c r="X38" i="35"/>
  <c r="X35" i="35"/>
  <c r="X34" i="35"/>
  <c r="X33" i="35"/>
  <c r="X30" i="35"/>
  <c r="X29" i="35"/>
  <c r="X28" i="35"/>
  <c r="X25" i="35"/>
  <c r="X24" i="35"/>
  <c r="X23" i="35"/>
  <c r="X20" i="35"/>
  <c r="X19" i="35"/>
  <c r="X18" i="35"/>
  <c r="X15" i="35"/>
  <c r="X14" i="35"/>
  <c r="X13" i="35"/>
  <c r="X10" i="35"/>
  <c r="X9" i="35"/>
  <c r="X8" i="35"/>
  <c r="X5" i="35"/>
  <c r="X4" i="35"/>
  <c r="X3" i="35"/>
  <c r="X40" i="32"/>
  <c r="X39" i="32"/>
  <c r="X38" i="32"/>
  <c r="X35" i="32"/>
  <c r="X34" i="32"/>
  <c r="X33" i="32"/>
  <c r="X30" i="32"/>
  <c r="X29" i="32"/>
  <c r="X28" i="32"/>
  <c r="X25" i="32"/>
  <c r="X24" i="32"/>
  <c r="X23" i="32"/>
  <c r="X20" i="32"/>
  <c r="X19" i="32"/>
  <c r="X18" i="32"/>
  <c r="X15" i="32"/>
  <c r="X14" i="32"/>
  <c r="X13" i="32"/>
  <c r="X10" i="32"/>
  <c r="X9" i="32"/>
  <c r="X8" i="32"/>
  <c r="X4" i="32"/>
  <c r="X5" i="32"/>
  <c r="X3" i="32"/>
  <c r="W3" i="32"/>
  <c r="Y42" i="38"/>
  <c r="AA42" i="38" s="1"/>
  <c r="X42" i="38"/>
  <c r="U42" i="38"/>
  <c r="AA41" i="38"/>
  <c r="Y41" i="38"/>
  <c r="X41" i="38"/>
  <c r="U41" i="38"/>
  <c r="Z41" i="38" s="1"/>
  <c r="AA40" i="38"/>
  <c r="Y40" i="38"/>
  <c r="Z40" i="38" s="1"/>
  <c r="X40" i="38"/>
  <c r="U40" i="38"/>
  <c r="Y39" i="38"/>
  <c r="Z39" i="38" s="1"/>
  <c r="X39" i="38"/>
  <c r="U39" i="38"/>
  <c r="Y38" i="38"/>
  <c r="AA38" i="38" s="1"/>
  <c r="X38" i="38"/>
  <c r="V38" i="38"/>
  <c r="U38" i="38"/>
  <c r="W38" i="38" s="1"/>
  <c r="Y35" i="38"/>
  <c r="AA35" i="38" s="1"/>
  <c r="X35" i="38"/>
  <c r="U35" i="38"/>
  <c r="Z34" i="38"/>
  <c r="Y34" i="38"/>
  <c r="AA34" i="38" s="1"/>
  <c r="X34" i="38"/>
  <c r="U34" i="38"/>
  <c r="AA33" i="38"/>
  <c r="Y33" i="38"/>
  <c r="X33" i="38"/>
  <c r="U33" i="38"/>
  <c r="Z33" i="38" s="1"/>
  <c r="Y32" i="38"/>
  <c r="X32" i="38"/>
  <c r="AA32" i="38" s="1"/>
  <c r="U32" i="38"/>
  <c r="Z32" i="38" s="1"/>
  <c r="Y31" i="38"/>
  <c r="Z31" i="38" s="1"/>
  <c r="X31" i="38"/>
  <c r="U31" i="38"/>
  <c r="W31" i="38" s="1"/>
  <c r="Y28" i="38"/>
  <c r="Z28" i="38" s="1"/>
  <c r="X28" i="38"/>
  <c r="AA28" i="38" s="1"/>
  <c r="U28" i="38"/>
  <c r="Y27" i="38"/>
  <c r="AA27" i="38" s="1"/>
  <c r="X27" i="38"/>
  <c r="U27" i="38"/>
  <c r="Z26" i="38"/>
  <c r="Y26" i="38"/>
  <c r="AA26" i="38" s="1"/>
  <c r="X26" i="38"/>
  <c r="U26" i="38"/>
  <c r="AA25" i="38"/>
  <c r="Y25" i="38"/>
  <c r="X25" i="38"/>
  <c r="U25" i="38"/>
  <c r="Z25" i="38" s="1"/>
  <c r="Y24" i="38"/>
  <c r="X24" i="38"/>
  <c r="AA24" i="38" s="1"/>
  <c r="U24" i="38"/>
  <c r="Z24" i="38" s="1"/>
  <c r="AA21" i="38"/>
  <c r="Y21" i="38"/>
  <c r="X21" i="38"/>
  <c r="U21" i="38"/>
  <c r="Z21" i="38" s="1"/>
  <c r="Y20" i="38"/>
  <c r="Z20" i="38" s="1"/>
  <c r="X20" i="38"/>
  <c r="AA20" i="38" s="1"/>
  <c r="U20" i="38"/>
  <c r="Y19" i="38"/>
  <c r="AA19" i="38" s="1"/>
  <c r="X19" i="38"/>
  <c r="U19" i="38"/>
  <c r="Z18" i="38"/>
  <c r="Y18" i="38"/>
  <c r="AA18" i="38" s="1"/>
  <c r="X18" i="38"/>
  <c r="U18" i="38"/>
  <c r="AA17" i="38"/>
  <c r="Z17" i="38"/>
  <c r="Y17" i="38"/>
  <c r="X17" i="38"/>
  <c r="W17" i="38"/>
  <c r="V17" i="38"/>
  <c r="U17" i="38"/>
  <c r="Y14" i="38"/>
  <c r="AA14" i="38" s="1"/>
  <c r="X14" i="38"/>
  <c r="U14" i="38"/>
  <c r="AA13" i="38"/>
  <c r="Z13" i="38"/>
  <c r="Y13" i="38"/>
  <c r="X13" i="38"/>
  <c r="U13" i="38"/>
  <c r="Y12" i="38"/>
  <c r="Z12" i="38" s="1"/>
  <c r="X12" i="38"/>
  <c r="AA12" i="38" s="1"/>
  <c r="U12" i="38"/>
  <c r="Y11" i="38"/>
  <c r="AA11" i="38" s="1"/>
  <c r="X11" i="38"/>
  <c r="U11" i="38"/>
  <c r="Y10" i="38"/>
  <c r="AA10" i="38" s="1"/>
  <c r="X10" i="38"/>
  <c r="U10" i="38"/>
  <c r="W10" i="38" s="1"/>
  <c r="Y7" i="38"/>
  <c r="Z7" i="38" s="1"/>
  <c r="X7" i="38"/>
  <c r="U7" i="38"/>
  <c r="Y6" i="38"/>
  <c r="AA6" i="38" s="1"/>
  <c r="X6" i="38"/>
  <c r="U6" i="38"/>
  <c r="AA5" i="38"/>
  <c r="Z5" i="38"/>
  <c r="Y5" i="38"/>
  <c r="X5" i="38"/>
  <c r="U5" i="38"/>
  <c r="Y4" i="38"/>
  <c r="Z4" i="38" s="1"/>
  <c r="X4" i="38"/>
  <c r="AA4" i="38" s="1"/>
  <c r="U4" i="38"/>
  <c r="Y3" i="38"/>
  <c r="AA3" i="38" s="1"/>
  <c r="X3" i="38"/>
  <c r="U3" i="38"/>
  <c r="V3" i="38" s="1"/>
  <c r="AA42" i="37"/>
  <c r="Y42" i="37"/>
  <c r="Z42" i="37" s="1"/>
  <c r="X42" i="37"/>
  <c r="U42" i="37"/>
  <c r="Y41" i="37"/>
  <c r="Z41" i="37" s="1"/>
  <c r="X41" i="37"/>
  <c r="U41" i="37"/>
  <c r="Y40" i="37"/>
  <c r="AA40" i="37" s="1"/>
  <c r="X40" i="37"/>
  <c r="U40" i="37"/>
  <c r="AA39" i="37"/>
  <c r="Z39" i="37"/>
  <c r="Y39" i="37"/>
  <c r="X39" i="37"/>
  <c r="U39" i="37"/>
  <c r="Y38" i="37"/>
  <c r="Z38" i="37" s="1"/>
  <c r="X38" i="37"/>
  <c r="AA38" i="37" s="1"/>
  <c r="W38" i="37"/>
  <c r="U38" i="37"/>
  <c r="V38" i="37" s="1"/>
  <c r="AA35" i="37"/>
  <c r="Y35" i="37"/>
  <c r="X35" i="37"/>
  <c r="U35" i="37"/>
  <c r="W31" i="37" s="1"/>
  <c r="AA34" i="37"/>
  <c r="Y34" i="37"/>
  <c r="Z34" i="37" s="1"/>
  <c r="X34" i="37"/>
  <c r="U34" i="37"/>
  <c r="Y33" i="37"/>
  <c r="Z33" i="37" s="1"/>
  <c r="X33" i="37"/>
  <c r="U33" i="37"/>
  <c r="Y32" i="37"/>
  <c r="AA32" i="37" s="1"/>
  <c r="X32" i="37"/>
  <c r="U32" i="37"/>
  <c r="AA31" i="37"/>
  <c r="Z31" i="37"/>
  <c r="Y31" i="37"/>
  <c r="X31" i="37"/>
  <c r="U31" i="37"/>
  <c r="Y28" i="37"/>
  <c r="AA28" i="37" s="1"/>
  <c r="X28" i="37"/>
  <c r="U28" i="37"/>
  <c r="AA27" i="37"/>
  <c r="Y27" i="37"/>
  <c r="X27" i="37"/>
  <c r="U27" i="37"/>
  <c r="Z27" i="37" s="1"/>
  <c r="AA26" i="37"/>
  <c r="Y26" i="37"/>
  <c r="Z26" i="37" s="1"/>
  <c r="X26" i="37"/>
  <c r="U26" i="37"/>
  <c r="Y25" i="37"/>
  <c r="Z25" i="37" s="1"/>
  <c r="X25" i="37"/>
  <c r="U25" i="37"/>
  <c r="Y24" i="37"/>
  <c r="AA24" i="37" s="1"/>
  <c r="X24" i="37"/>
  <c r="U24" i="37"/>
  <c r="W24" i="37" s="1"/>
  <c r="Y21" i="37"/>
  <c r="AA21" i="37" s="1"/>
  <c r="X21" i="37"/>
  <c r="U21" i="37"/>
  <c r="Y20" i="37"/>
  <c r="AA20" i="37" s="1"/>
  <c r="X20" i="37"/>
  <c r="U20" i="37"/>
  <c r="AA19" i="37"/>
  <c r="Y19" i="37"/>
  <c r="X19" i="37"/>
  <c r="U19" i="37"/>
  <c r="Z19" i="37" s="1"/>
  <c r="AA18" i="37"/>
  <c r="Y18" i="37"/>
  <c r="X18" i="37"/>
  <c r="U18" i="37"/>
  <c r="Z18" i="37" s="1"/>
  <c r="Y17" i="37"/>
  <c r="Z17" i="37" s="1"/>
  <c r="X17" i="37"/>
  <c r="U17" i="37"/>
  <c r="W17" i="37" s="1"/>
  <c r="Y14" i="37"/>
  <c r="Z14" i="37" s="1"/>
  <c r="X14" i="37"/>
  <c r="AA14" i="37" s="1"/>
  <c r="U14" i="37"/>
  <c r="Y13" i="37"/>
  <c r="AA13" i="37" s="1"/>
  <c r="X13" i="37"/>
  <c r="U13" i="37"/>
  <c r="Y12" i="37"/>
  <c r="AA12" i="37" s="1"/>
  <c r="X12" i="37"/>
  <c r="U12" i="37"/>
  <c r="AA11" i="37"/>
  <c r="Y11" i="37"/>
  <c r="X11" i="37"/>
  <c r="U11" i="37"/>
  <c r="Z11" i="37" s="1"/>
  <c r="AA10" i="37"/>
  <c r="Y10" i="37"/>
  <c r="X10" i="37"/>
  <c r="U10" i="37"/>
  <c r="Z10" i="37" s="1"/>
  <c r="AA7" i="37"/>
  <c r="Z7" i="37"/>
  <c r="Y7" i="37"/>
  <c r="X7" i="37"/>
  <c r="U7" i="37"/>
  <c r="Y6" i="37"/>
  <c r="Z6" i="37" s="1"/>
  <c r="X6" i="37"/>
  <c r="AA6" i="37" s="1"/>
  <c r="U6" i="37"/>
  <c r="W3" i="37" s="1"/>
  <c r="Y5" i="37"/>
  <c r="AA5" i="37" s="1"/>
  <c r="X5" i="37"/>
  <c r="U5" i="37"/>
  <c r="Y4" i="37"/>
  <c r="AA4" i="37" s="1"/>
  <c r="X4" i="37"/>
  <c r="U4" i="37"/>
  <c r="AA3" i="37"/>
  <c r="Z3" i="37"/>
  <c r="Y3" i="37"/>
  <c r="X3" i="37"/>
  <c r="V3" i="37"/>
  <c r="U3" i="37"/>
  <c r="Z20" i="37" l="1"/>
  <c r="Z28" i="37"/>
  <c r="V10" i="37"/>
  <c r="AA17" i="37"/>
  <c r="AA25" i="37"/>
  <c r="AA33" i="37"/>
  <c r="AA41" i="37"/>
  <c r="W3" i="38"/>
  <c r="AA7" i="38"/>
  <c r="V24" i="38"/>
  <c r="AA31" i="38"/>
  <c r="AA39" i="38"/>
  <c r="W10" i="37"/>
  <c r="V31" i="37"/>
  <c r="Z35" i="37"/>
  <c r="W24" i="38"/>
  <c r="Z40" i="37"/>
  <c r="Z6" i="38"/>
  <c r="V10" i="38"/>
  <c r="Z14" i="38"/>
  <c r="Z38" i="38"/>
  <c r="Z24" i="37"/>
  <c r="Z32" i="37"/>
  <c r="Z5" i="37"/>
  <c r="Z13" i="37"/>
  <c r="V17" i="37"/>
  <c r="Z21" i="37"/>
  <c r="Z3" i="38"/>
  <c r="Z11" i="38"/>
  <c r="Z19" i="38"/>
  <c r="Z27" i="38"/>
  <c r="V31" i="38"/>
  <c r="Z35" i="38"/>
  <c r="Z4" i="37"/>
  <c r="Z12" i="37"/>
  <c r="V24" i="37"/>
  <c r="Z10" i="38"/>
  <c r="Z42" i="38"/>
  <c r="W28" i="30"/>
  <c r="V24" i="30"/>
  <c r="V23" i="30"/>
  <c r="V29" i="30"/>
  <c r="V30" i="30"/>
  <c r="V28" i="30"/>
  <c r="R29" i="30"/>
  <c r="S28" i="30"/>
  <c r="R28" i="30"/>
  <c r="W23" i="30"/>
  <c r="W8" i="30"/>
  <c r="W13" i="30"/>
  <c r="W18" i="30"/>
  <c r="U23" i="36"/>
  <c r="T23" i="36"/>
  <c r="S23" i="36"/>
  <c r="W23" i="36"/>
  <c r="W3" i="30"/>
  <c r="W23" i="29"/>
  <c r="W23" i="35"/>
  <c r="W23" i="32"/>
  <c r="U25" i="32"/>
  <c r="U25" i="31"/>
  <c r="U25" i="35"/>
  <c r="U25" i="29"/>
  <c r="U24" i="30"/>
  <c r="W18" i="34"/>
  <c r="W13" i="34"/>
  <c r="W8" i="34"/>
  <c r="R25" i="36"/>
  <c r="V24" i="36"/>
  <c r="U24" i="36"/>
  <c r="R24" i="36"/>
  <c r="V23" i="36"/>
  <c r="R23" i="36"/>
  <c r="V20" i="36"/>
  <c r="U20" i="36"/>
  <c r="R20" i="36"/>
  <c r="T18" i="36" s="1"/>
  <c r="V19" i="36"/>
  <c r="U19" i="36"/>
  <c r="R19" i="36"/>
  <c r="W18" i="36"/>
  <c r="V18" i="36"/>
  <c r="U18" i="36"/>
  <c r="S18" i="36"/>
  <c r="R18" i="36"/>
  <c r="V15" i="36"/>
  <c r="U15" i="36"/>
  <c r="R15" i="36"/>
  <c r="T13" i="36" s="1"/>
  <c r="V14" i="36"/>
  <c r="U14" i="36"/>
  <c r="R14" i="36"/>
  <c r="W13" i="36"/>
  <c r="V13" i="36"/>
  <c r="U13" i="36"/>
  <c r="S13" i="36"/>
  <c r="R13" i="36"/>
  <c r="V10" i="36"/>
  <c r="U10" i="36"/>
  <c r="R10" i="36"/>
  <c r="T8" i="36" s="1"/>
  <c r="V9" i="36"/>
  <c r="U9" i="36"/>
  <c r="R9" i="36"/>
  <c r="W8" i="36"/>
  <c r="V8" i="36"/>
  <c r="U8" i="36"/>
  <c r="S8" i="36"/>
  <c r="R8" i="36"/>
  <c r="V5" i="36"/>
  <c r="U5" i="36"/>
  <c r="R5" i="36"/>
  <c r="V4" i="36"/>
  <c r="U4" i="36"/>
  <c r="R4" i="36"/>
  <c r="T3" i="36" s="1"/>
  <c r="W3" i="36"/>
  <c r="V3" i="36"/>
  <c r="U3" i="36"/>
  <c r="S3" i="36"/>
  <c r="R3" i="36"/>
  <c r="A1" i="36"/>
  <c r="R3" i="30" l="1"/>
  <c r="W3" i="34"/>
  <c r="W28" i="29"/>
  <c r="W18" i="29"/>
  <c r="W13" i="29"/>
  <c r="W8" i="29"/>
  <c r="W3" i="29"/>
  <c r="U3" i="32"/>
  <c r="S3" i="32"/>
  <c r="W38" i="35"/>
  <c r="W33" i="35"/>
  <c r="W28" i="35"/>
  <c r="W18" i="35"/>
  <c r="W13" i="35"/>
  <c r="W8" i="35"/>
  <c r="W3" i="35"/>
  <c r="W38" i="32"/>
  <c r="W33" i="32"/>
  <c r="W28" i="32"/>
  <c r="W18" i="32"/>
  <c r="W13" i="32"/>
  <c r="W8" i="32"/>
  <c r="V40" i="32"/>
  <c r="V39" i="32"/>
  <c r="V38" i="32"/>
  <c r="T3" i="32"/>
  <c r="V24" i="33" l="1"/>
  <c r="V23" i="33"/>
  <c r="V20" i="33"/>
  <c r="V19" i="33"/>
  <c r="V18" i="33"/>
  <c r="V15" i="33"/>
  <c r="V14" i="33"/>
  <c r="V13" i="33"/>
  <c r="V10" i="33"/>
  <c r="V9" i="33"/>
  <c r="V8" i="33"/>
  <c r="V5" i="33"/>
  <c r="V4" i="33"/>
  <c r="V3" i="33"/>
  <c r="T23" i="33"/>
  <c r="T13" i="33"/>
  <c r="T18" i="33"/>
  <c r="T3" i="33"/>
  <c r="T8" i="33"/>
  <c r="A1" i="33"/>
  <c r="A1" i="30"/>
  <c r="A1" i="34"/>
  <c r="O1" i="25" s="1"/>
  <c r="A1" i="29"/>
  <c r="K1" i="25" s="1"/>
  <c r="V20" i="34"/>
  <c r="V19" i="34"/>
  <c r="V18" i="34"/>
  <c r="V15" i="34"/>
  <c r="V14" i="34"/>
  <c r="V13" i="34"/>
  <c r="V10" i="34"/>
  <c r="V9" i="34"/>
  <c r="V8" i="34"/>
  <c r="V5" i="34"/>
  <c r="V4" i="34"/>
  <c r="V3" i="34"/>
  <c r="V25" i="30"/>
  <c r="V20" i="30"/>
  <c r="V19" i="30"/>
  <c r="V18" i="30"/>
  <c r="V15" i="30"/>
  <c r="V14" i="30"/>
  <c r="V13" i="30"/>
  <c r="V10" i="30"/>
  <c r="V9" i="30"/>
  <c r="V8" i="30"/>
  <c r="V5" i="30"/>
  <c r="V4" i="30"/>
  <c r="V3" i="30"/>
  <c r="A1" i="35"/>
  <c r="G1" i="25" s="1"/>
  <c r="H1" i="25" s="1"/>
  <c r="I1" i="25" s="1"/>
  <c r="J1" i="25" s="1"/>
  <c r="V35" i="32"/>
  <c r="V34" i="32"/>
  <c r="V33" i="32"/>
  <c r="V30" i="32"/>
  <c r="V29" i="32"/>
  <c r="V28" i="32"/>
  <c r="V25" i="32"/>
  <c r="V24" i="32"/>
  <c r="V23" i="32"/>
  <c r="V20" i="32"/>
  <c r="V19" i="32"/>
  <c r="V18" i="32"/>
  <c r="V15" i="32"/>
  <c r="V14" i="32"/>
  <c r="V13" i="32"/>
  <c r="V10" i="32"/>
  <c r="V9" i="32"/>
  <c r="V8" i="32"/>
  <c r="V4" i="32"/>
  <c r="V5" i="32"/>
  <c r="V3" i="32"/>
  <c r="A1" i="31"/>
  <c r="A1" i="32"/>
  <c r="F1" i="25" s="1"/>
  <c r="J6" i="25"/>
  <c r="F6" i="25"/>
  <c r="K7" i="25"/>
  <c r="O12" i="25"/>
  <c r="P1" i="25" l="1"/>
  <c r="L1" i="25"/>
  <c r="M1" i="25" s="1"/>
  <c r="N1" i="25" s="1"/>
  <c r="E1" i="25"/>
  <c r="C1" i="25"/>
  <c r="D1" i="25"/>
  <c r="V30" i="29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V40" i="35"/>
  <c r="V39" i="35"/>
  <c r="V38" i="35"/>
  <c r="V35" i="35"/>
  <c r="V34" i="35"/>
  <c r="V33" i="35"/>
  <c r="V30" i="35"/>
  <c r="V29" i="35"/>
  <c r="V28" i="35"/>
  <c r="V25" i="35"/>
  <c r="V24" i="35"/>
  <c r="V23" i="35"/>
  <c r="V20" i="35"/>
  <c r="V19" i="35"/>
  <c r="V18" i="35"/>
  <c r="V15" i="35"/>
  <c r="V14" i="35"/>
  <c r="V13" i="35"/>
  <c r="V10" i="35"/>
  <c r="V9" i="35"/>
  <c r="V8" i="35"/>
  <c r="V4" i="35"/>
  <c r="V5" i="35"/>
  <c r="V3" i="35"/>
  <c r="R39" i="35"/>
  <c r="R40" i="35"/>
  <c r="R38" i="35"/>
  <c r="R34" i="35"/>
  <c r="R35" i="35"/>
  <c r="R33" i="35"/>
  <c r="T33" i="35" s="1"/>
  <c r="U40" i="35"/>
  <c r="U39" i="35"/>
  <c r="U38" i="35"/>
  <c r="T38" i="35"/>
  <c r="S38" i="35"/>
  <c r="U35" i="35"/>
  <c r="U34" i="35"/>
  <c r="U33" i="35"/>
  <c r="U30" i="35"/>
  <c r="R30" i="35"/>
  <c r="U29" i="35"/>
  <c r="R29" i="35"/>
  <c r="U28" i="35"/>
  <c r="T28" i="35"/>
  <c r="S28" i="35"/>
  <c r="R28" i="35"/>
  <c r="R25" i="35"/>
  <c r="U24" i="35"/>
  <c r="R24" i="35"/>
  <c r="U23" i="35"/>
  <c r="T23" i="35"/>
  <c r="S23" i="35"/>
  <c r="R23" i="35"/>
  <c r="U20" i="35"/>
  <c r="R20" i="35"/>
  <c r="U19" i="35"/>
  <c r="R19" i="35"/>
  <c r="U18" i="35"/>
  <c r="T18" i="35"/>
  <c r="S18" i="35"/>
  <c r="R18" i="35"/>
  <c r="U15" i="35"/>
  <c r="R15" i="35"/>
  <c r="U14" i="35"/>
  <c r="R14" i="35"/>
  <c r="U13" i="35"/>
  <c r="T13" i="35"/>
  <c r="S13" i="35"/>
  <c r="R13" i="35"/>
  <c r="U10" i="35"/>
  <c r="R10" i="35"/>
  <c r="U9" i="35"/>
  <c r="R9" i="35"/>
  <c r="U8" i="35"/>
  <c r="T8" i="35"/>
  <c r="S8" i="35"/>
  <c r="R8" i="35"/>
  <c r="U5" i="35"/>
  <c r="R5" i="35"/>
  <c r="U4" i="35"/>
  <c r="R4" i="35"/>
  <c r="U3" i="35"/>
  <c r="T3" i="35"/>
  <c r="S3" i="35"/>
  <c r="R3" i="35"/>
  <c r="V31" i="31"/>
  <c r="V30" i="31"/>
  <c r="V29" i="31"/>
  <c r="V26" i="31"/>
  <c r="V25" i="31"/>
  <c r="V24" i="31"/>
  <c r="V21" i="31"/>
  <c r="V20" i="31"/>
  <c r="V19" i="31"/>
  <c r="V16" i="31"/>
  <c r="V15" i="31"/>
  <c r="V14" i="31"/>
  <c r="V9" i="31"/>
  <c r="V11" i="31"/>
  <c r="V10" i="31"/>
  <c r="V5" i="31"/>
  <c r="V6" i="31"/>
  <c r="V4" i="31"/>
  <c r="T18" i="34"/>
  <c r="T13" i="34"/>
  <c r="T8" i="34"/>
  <c r="J7" i="25"/>
  <c r="J8" i="25"/>
  <c r="J9" i="25"/>
  <c r="J10" i="25"/>
  <c r="J11" i="25"/>
  <c r="J12" i="25"/>
  <c r="J13" i="25"/>
  <c r="F9" i="25"/>
  <c r="F11" i="25"/>
  <c r="F13" i="25"/>
  <c r="F8" i="25"/>
  <c r="F10" i="25"/>
  <c r="F12" i="25"/>
  <c r="F7" i="25"/>
  <c r="K6" i="25"/>
  <c r="O9" i="25"/>
  <c r="O6" i="25"/>
  <c r="C6" i="25"/>
  <c r="L6" i="25"/>
  <c r="E10" i="25"/>
  <c r="E11" i="25"/>
  <c r="L10" i="25"/>
  <c r="E6" i="25"/>
  <c r="K8" i="25"/>
  <c r="K11" i="25"/>
  <c r="L9" i="25"/>
  <c r="O7" i="25"/>
  <c r="O8" i="25"/>
  <c r="E8" i="25"/>
  <c r="K10" i="25"/>
  <c r="L8" i="25"/>
  <c r="O13" i="25"/>
  <c r="E7" i="25"/>
  <c r="K9" i="25"/>
  <c r="L7" i="25"/>
  <c r="D6" i="25"/>
  <c r="E13" i="25"/>
  <c r="E9" i="25"/>
  <c r="E12" i="25"/>
  <c r="O10" i="25"/>
  <c r="P7" i="25"/>
  <c r="L11" i="25"/>
  <c r="O11" i="25"/>
  <c r="Q1" i="25" l="1"/>
  <c r="R1" i="25" s="1"/>
  <c r="S33" i="35"/>
  <c r="AB13" i="25"/>
  <c r="AB12" i="25"/>
  <c r="AB11" i="25"/>
  <c r="AB10" i="25"/>
  <c r="AB9" i="25"/>
  <c r="AB8" i="25"/>
  <c r="AB7" i="25"/>
  <c r="AB6" i="25"/>
  <c r="R39" i="32"/>
  <c r="T38" i="32" s="1"/>
  <c r="R40" i="32"/>
  <c r="R38" i="32"/>
  <c r="U40" i="32"/>
  <c r="U39" i="32"/>
  <c r="U38" i="32"/>
  <c r="R3" i="32"/>
  <c r="R4" i="32"/>
  <c r="R5" i="32"/>
  <c r="U5" i="32"/>
  <c r="U4" i="32"/>
  <c r="N9" i="25"/>
  <c r="N8" i="25"/>
  <c r="N7" i="25"/>
  <c r="N6" i="25"/>
  <c r="N10" i="25"/>
  <c r="N11" i="25"/>
  <c r="R8" i="25"/>
  <c r="R11" i="25"/>
  <c r="R6" i="25"/>
  <c r="R9" i="25"/>
  <c r="R12" i="25"/>
  <c r="R7" i="25"/>
  <c r="R10" i="25"/>
  <c r="R13" i="25"/>
  <c r="I11" i="25"/>
  <c r="H13" i="25"/>
  <c r="C13" i="25"/>
  <c r="D7" i="25"/>
  <c r="P11" i="25"/>
  <c r="P8" i="25"/>
  <c r="G6" i="25"/>
  <c r="H7" i="25"/>
  <c r="G9" i="25"/>
  <c r="D13" i="25"/>
  <c r="G8" i="25"/>
  <c r="C11" i="25"/>
  <c r="H12" i="25"/>
  <c r="G13" i="25"/>
  <c r="I8" i="25"/>
  <c r="H6" i="25"/>
  <c r="D9" i="25"/>
  <c r="C9" i="25"/>
  <c r="C10" i="25"/>
  <c r="M6" i="25"/>
  <c r="G12" i="25"/>
  <c r="I13" i="25"/>
  <c r="I9" i="25"/>
  <c r="C7" i="25"/>
  <c r="D8" i="25"/>
  <c r="P10" i="25"/>
  <c r="M11" i="25"/>
  <c r="P6" i="25"/>
  <c r="M8" i="25"/>
  <c r="G10" i="25"/>
  <c r="C8" i="25"/>
  <c r="M10" i="25"/>
  <c r="H10" i="25"/>
  <c r="I12" i="25"/>
  <c r="I7" i="25"/>
  <c r="H8" i="25"/>
  <c r="D10" i="25"/>
  <c r="C12" i="25"/>
  <c r="G11" i="25"/>
  <c r="P12" i="25"/>
  <c r="H11" i="25"/>
  <c r="G7" i="25"/>
  <c r="I10" i="25"/>
  <c r="D11" i="25"/>
  <c r="P9" i="25"/>
  <c r="M9" i="25"/>
  <c r="I6" i="25"/>
  <c r="H9" i="25"/>
  <c r="D12" i="25"/>
  <c r="M7" i="25"/>
  <c r="P13" i="25"/>
  <c r="S38" i="32" l="1"/>
  <c r="Z9" i="25"/>
  <c r="Z8" i="25"/>
  <c r="Z7" i="25"/>
  <c r="Z6" i="25"/>
  <c r="U8" i="34"/>
  <c r="U3" i="34"/>
  <c r="R3" i="34"/>
  <c r="R20" i="34"/>
  <c r="U20" i="34"/>
  <c r="R19" i="34"/>
  <c r="U19" i="34"/>
  <c r="S18" i="34"/>
  <c r="R18" i="34"/>
  <c r="U18" i="34"/>
  <c r="R15" i="34"/>
  <c r="U15" i="34"/>
  <c r="R14" i="34"/>
  <c r="U14" i="34"/>
  <c r="S13" i="34"/>
  <c r="R13" i="34"/>
  <c r="U13" i="34"/>
  <c r="R10" i="34"/>
  <c r="U10" i="34"/>
  <c r="R9" i="34"/>
  <c r="U9" i="34"/>
  <c r="S8" i="34"/>
  <c r="R8" i="34"/>
  <c r="U5" i="34"/>
  <c r="R5" i="34"/>
  <c r="U4" i="34"/>
  <c r="R4" i="34"/>
  <c r="T3" i="34" s="1"/>
  <c r="U23" i="33"/>
  <c r="U18" i="33"/>
  <c r="U13" i="33"/>
  <c r="U8" i="33"/>
  <c r="U3" i="33"/>
  <c r="S23" i="33"/>
  <c r="R24" i="33"/>
  <c r="R23" i="33"/>
  <c r="S18" i="33"/>
  <c r="X9" i="25" s="1"/>
  <c r="R19" i="33"/>
  <c r="R20" i="33"/>
  <c r="R18" i="33"/>
  <c r="S13" i="33"/>
  <c r="X8" i="25" s="1"/>
  <c r="R14" i="33"/>
  <c r="R15" i="33"/>
  <c r="R13" i="33"/>
  <c r="S8" i="33"/>
  <c r="X7" i="25" s="1"/>
  <c r="R9" i="33"/>
  <c r="R10" i="33"/>
  <c r="R8" i="33"/>
  <c r="R8" i="30"/>
  <c r="R5" i="33"/>
  <c r="S3" i="33"/>
  <c r="X6" i="25" s="1"/>
  <c r="R4" i="33"/>
  <c r="R3" i="33"/>
  <c r="U24" i="33"/>
  <c r="U20" i="33"/>
  <c r="U19" i="33"/>
  <c r="U15" i="33"/>
  <c r="U14" i="33"/>
  <c r="U10" i="33"/>
  <c r="U9" i="33"/>
  <c r="U5" i="33"/>
  <c r="U4" i="33"/>
  <c r="Q10" i="25"/>
  <c r="Q12" i="25"/>
  <c r="Q11" i="25"/>
  <c r="Q6" i="25"/>
  <c r="Q7" i="25"/>
  <c r="Q8" i="25"/>
  <c r="Q13" i="25"/>
  <c r="Q9" i="25"/>
  <c r="S3" i="34" l="1"/>
  <c r="R8" i="32"/>
  <c r="T8" i="32" s="1"/>
  <c r="U35" i="32"/>
  <c r="R35" i="32"/>
  <c r="U34" i="32"/>
  <c r="R34" i="32"/>
  <c r="U33" i="32"/>
  <c r="R33" i="32"/>
  <c r="S33" i="32" s="1"/>
  <c r="U30" i="32"/>
  <c r="R30" i="32"/>
  <c r="U29" i="32"/>
  <c r="R29" i="32"/>
  <c r="U28" i="32"/>
  <c r="R28" i="32"/>
  <c r="T28" i="32" s="1"/>
  <c r="R25" i="32"/>
  <c r="U24" i="32"/>
  <c r="R24" i="32"/>
  <c r="U23" i="32"/>
  <c r="R23" i="32"/>
  <c r="T23" i="32" s="1"/>
  <c r="U20" i="32"/>
  <c r="R20" i="32"/>
  <c r="U19" i="32"/>
  <c r="R19" i="32"/>
  <c r="U18" i="32"/>
  <c r="R18" i="32"/>
  <c r="T18" i="32" s="1"/>
  <c r="U15" i="32"/>
  <c r="R15" i="32"/>
  <c r="U14" i="32"/>
  <c r="R14" i="32"/>
  <c r="U13" i="32"/>
  <c r="R13" i="32"/>
  <c r="S13" i="32" s="1"/>
  <c r="U10" i="32"/>
  <c r="R10" i="32"/>
  <c r="U9" i="32"/>
  <c r="R9" i="32"/>
  <c r="U8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U30" i="30"/>
  <c r="U29" i="30"/>
  <c r="U28" i="30"/>
  <c r="AA11" i="25" s="1"/>
  <c r="U25" i="30"/>
  <c r="U23" i="30"/>
  <c r="AA10" i="25" s="1"/>
  <c r="U20" i="30"/>
  <c r="U19" i="30"/>
  <c r="U18" i="30"/>
  <c r="AA9" i="25" s="1"/>
  <c r="U15" i="30"/>
  <c r="U14" i="30"/>
  <c r="U13" i="30"/>
  <c r="AA8" i="25" s="1"/>
  <c r="U10" i="30"/>
  <c r="U9" i="30"/>
  <c r="U8" i="30"/>
  <c r="AA7" i="25" s="1"/>
  <c r="U5" i="30"/>
  <c r="U4" i="30"/>
  <c r="U3" i="30"/>
  <c r="AA6" i="25" s="1"/>
  <c r="U4" i="31"/>
  <c r="U5" i="31"/>
  <c r="U6" i="31"/>
  <c r="U9" i="31"/>
  <c r="U10" i="31"/>
  <c r="U11" i="31"/>
  <c r="U14" i="31"/>
  <c r="U15" i="31"/>
  <c r="U16" i="31"/>
  <c r="U19" i="31"/>
  <c r="U20" i="31"/>
  <c r="U21" i="31"/>
  <c r="U24" i="31"/>
  <c r="U26" i="31"/>
  <c r="U29" i="31"/>
  <c r="U30" i="31"/>
  <c r="U31" i="31"/>
  <c r="W11" i="25"/>
  <c r="W10" i="25"/>
  <c r="W9" i="25"/>
  <c r="W8" i="25"/>
  <c r="W7" i="25"/>
  <c r="W6" i="25"/>
  <c r="T29" i="31"/>
  <c r="S29" i="31"/>
  <c r="T24" i="31"/>
  <c r="S24" i="31"/>
  <c r="T19" i="31"/>
  <c r="S19" i="31"/>
  <c r="T14" i="31"/>
  <c r="S14" i="31"/>
  <c r="T9" i="31"/>
  <c r="S9" i="31"/>
  <c r="T4" i="31"/>
  <c r="S4" i="31"/>
  <c r="R31" i="31"/>
  <c r="R30" i="31"/>
  <c r="R29" i="31"/>
  <c r="R26" i="31"/>
  <c r="R25" i="31"/>
  <c r="R24" i="31"/>
  <c r="R21" i="31"/>
  <c r="R20" i="31"/>
  <c r="R19" i="31"/>
  <c r="R16" i="31"/>
  <c r="R15" i="31"/>
  <c r="R14" i="31"/>
  <c r="R11" i="31"/>
  <c r="R10" i="31"/>
  <c r="R9" i="31"/>
  <c r="R6" i="31"/>
  <c r="R5" i="31"/>
  <c r="R4" i="31"/>
  <c r="S18" i="32" l="1"/>
  <c r="S28" i="32"/>
  <c r="S8" i="32"/>
  <c r="T13" i="32"/>
  <c r="T33" i="32"/>
  <c r="S23" i="32"/>
  <c r="S13" i="30"/>
  <c r="V8" i="25" s="1"/>
  <c r="T8" i="30"/>
  <c r="R18" i="30"/>
  <c r="S18" i="30" s="1"/>
  <c r="V9" i="25" s="1"/>
  <c r="R14" i="30"/>
  <c r="R13" i="30"/>
  <c r="T13" i="30" s="1"/>
  <c r="R30" i="30"/>
  <c r="T28" i="30"/>
  <c r="R25" i="30"/>
  <c r="R24" i="30"/>
  <c r="R23" i="30"/>
  <c r="T23" i="30" s="1"/>
  <c r="R20" i="30"/>
  <c r="R19" i="30"/>
  <c r="T18" i="30" s="1"/>
  <c r="R15" i="30"/>
  <c r="R10" i="30"/>
  <c r="R9" i="30"/>
  <c r="S8" i="30" s="1"/>
  <c r="V7" i="25" s="1"/>
  <c r="R5" i="30"/>
  <c r="R4" i="30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V11" i="25" l="1"/>
  <c r="S23" i="30"/>
  <c r="V10" i="25" s="1"/>
  <c r="T3" i="30"/>
  <c r="S3" i="30"/>
  <c r="V6" i="25" s="1"/>
  <c r="S8" i="29"/>
  <c r="T23" i="29"/>
  <c r="S3" i="29"/>
  <c r="S28" i="29"/>
  <c r="U13" i="25" l="1"/>
  <c r="U12" i="25"/>
  <c r="U11" i="25"/>
  <c r="U10" i="25"/>
  <c r="U9" i="25"/>
  <c r="U8" i="25"/>
  <c r="U7" i="25"/>
  <c r="U6" i="25"/>
  <c r="T7" i="25" l="1"/>
  <c r="T8" i="25"/>
  <c r="T9" i="25"/>
  <c r="T10" i="25"/>
  <c r="T11" i="25"/>
  <c r="T12" i="25"/>
  <c r="T13" i="25"/>
  <c r="T6" i="25"/>
  <c r="S13" i="25"/>
  <c r="S12" i="25"/>
  <c r="S11" i="25"/>
  <c r="S10" i="25"/>
  <c r="S9" i="25"/>
  <c r="S8" i="25"/>
  <c r="S7" i="25"/>
  <c r="S6" i="25"/>
  <c r="A2" i="25"/>
</calcChain>
</file>

<file path=xl/sharedStrings.xml><?xml version="1.0" encoding="utf-8"?>
<sst xmlns="http://schemas.openxmlformats.org/spreadsheetml/2006/main" count="370" uniqueCount="52">
  <si>
    <t>Temp</t>
  </si>
  <si>
    <t>HP</t>
  </si>
  <si>
    <t>M</t>
  </si>
  <si>
    <t>seq</t>
  </si>
  <si>
    <t>IPB2-28b</t>
  </si>
  <si>
    <t>H2</t>
  </si>
  <si>
    <t>He</t>
  </si>
  <si>
    <t>Date</t>
  </si>
  <si>
    <t>Core</t>
  </si>
  <si>
    <t>H2/He</t>
  </si>
  <si>
    <t>IPB1-29b</t>
  </si>
  <si>
    <t>IPB1-30b</t>
  </si>
  <si>
    <t>SRI-IPB2-27b</t>
  </si>
  <si>
    <t>CoreQPower</t>
  </si>
  <si>
    <t>qPow</t>
  </si>
  <si>
    <t>date</t>
  </si>
  <si>
    <t>8.20148972096469e-322</t>
  </si>
  <si>
    <t>IPB3-32b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</si>
  <si>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</si>
  <si>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</si>
  <si>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</si>
  <si>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</si>
  <si>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</si>
  <si>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</si>
  <si>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</si>
  <si>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</si>
  <si>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</si>
  <si>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</si>
  <si>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</si>
  <si>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</si>
  <si>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</si>
  <si>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</si>
  <si>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qSV^2/sSP</t>
  </si>
  <si>
    <t>V^2/P</t>
  </si>
  <si>
    <t>qSV^2</t>
  </si>
  <si>
    <t>V^2/Power</t>
  </si>
  <si>
    <t>V^2</t>
  </si>
  <si>
    <t>V^2/Power(he)</t>
  </si>
  <si>
    <t>V^2/HPDrop(he)</t>
  </si>
  <si>
    <t>Power/HpDrop(he)</t>
  </si>
  <si>
    <t>V^2/Power(h2)</t>
  </si>
  <si>
    <t>V^2/HPDrop(h2)</t>
  </si>
  <si>
    <t>Power/HpDrop(h2)</t>
  </si>
  <si>
    <t>V^2/HpDrop</t>
  </si>
  <si>
    <t>Power/HpDrop</t>
  </si>
  <si>
    <t>sri-ipb2-27b</t>
  </si>
  <si>
    <t>coreT</t>
  </si>
  <si>
    <t>h2</t>
  </si>
  <si>
    <t>termP</t>
  </si>
  <si>
    <t>pcbP</t>
  </si>
  <si>
    <t>Power</t>
  </si>
  <si>
    <t>inT/coreT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</si>
</sst>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i/>
      <sz val="11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2" fillId="3" borderId="0" xfId="1" applyNumberFormat="1" applyFont="1" applyFill="1"/>
    <xf numFmtId="2" fontId="1" fillId="0" borderId="0" xfId="0" applyNumberFormat="1" applyFont="1"/>
    <xf numFmtId="0" fontId="2" fillId="0" borderId="5" xfId="1" applyFont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0" fontId="7" fillId="0" borderId="8" xfId="1" applyFont="1" applyFill="1" applyBorder="1" applyAlignment="1"/>
    <xf numFmtId="164" fontId="0" fillId="0" borderId="0" xfId="0" applyNumberFormat="1"/>
    <xf numFmtId="2" fontId="4" fillId="0" borderId="10" xfId="1" applyNumberFormat="1" applyFont="1" applyFill="1" applyBorder="1" applyAlignment="1">
      <alignment horizontal="center"/>
    </xf>
    <xf numFmtId="2" fontId="5" fillId="0" borderId="10" xfId="1" applyNumberFormat="1" applyFont="1" applyFill="1" applyBorder="1" applyAlignment="1">
      <alignment horizontal="center"/>
    </xf>
    <xf numFmtId="0" fontId="7" fillId="2" borderId="10" xfId="1" applyFont="1" applyFill="1" applyBorder="1" applyAlignment="1"/>
    <xf numFmtId="2" fontId="6" fillId="2" borderId="1" xfId="1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0" fontId="7" fillId="5" borderId="8" xfId="1" applyFont="1" applyFill="1" applyBorder="1" applyAlignment="1"/>
    <xf numFmtId="0" fontId="7" fillId="6" borderId="6" xfId="1" applyFont="1" applyFill="1" applyBorder="1" applyAlignment="1"/>
    <xf numFmtId="2" fontId="6" fillId="6" borderId="6" xfId="1" applyNumberFormat="1" applyFont="1" applyFill="1" applyBorder="1" applyAlignment="1">
      <alignment horizontal="center"/>
    </xf>
    <xf numFmtId="0" fontId="2" fillId="6" borderId="6" xfId="1" applyFont="1" applyFill="1" applyBorder="1" applyAlignment="1">
      <alignment horizontal="center"/>
    </xf>
    <xf numFmtId="0" fontId="7" fillId="4" borderId="10" xfId="1" applyFont="1" applyFill="1" applyBorder="1" applyAlignment="1"/>
    <xf numFmtId="0" fontId="7" fillId="2" borderId="10" xfId="1" applyFont="1" applyFill="1" applyBorder="1" applyAlignment="1">
      <alignment wrapText="1"/>
    </xf>
    <xf numFmtId="0" fontId="7" fillId="2" borderId="8" xfId="1" applyFont="1" applyFill="1" applyBorder="1" applyAlignment="1">
      <alignment wrapText="1"/>
    </xf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4" fontId="2" fillId="4" borderId="3" xfId="1" applyNumberFormat="1" applyFont="1" applyFill="1" applyBorder="1" applyAlignment="1">
      <alignment horizontal="center"/>
    </xf>
    <xf numFmtId="14" fontId="2" fillId="2" borderId="3" xfId="1" applyNumberFormat="1" applyFont="1" applyFill="1" applyBorder="1" applyAlignment="1">
      <alignment horizontal="center"/>
    </xf>
    <xf numFmtId="14" fontId="2" fillId="2" borderId="11" xfId="1" applyNumberFormat="1" applyFont="1" applyFill="1" applyBorder="1" applyAlignment="1">
      <alignment horizontal="center"/>
    </xf>
    <xf numFmtId="14" fontId="2" fillId="6" borderId="4" xfId="1" applyNumberFormat="1" applyFont="1" applyFill="1" applyBorder="1" applyAlignment="1">
      <alignment horizontal="center"/>
    </xf>
    <xf numFmtId="14" fontId="2" fillId="0" borderId="9" xfId="1" applyNumberFormat="1" applyFont="1" applyBorder="1" applyAlignment="1">
      <alignment horizontal="center"/>
    </xf>
    <xf numFmtId="14" fontId="2" fillId="5" borderId="3" xfId="1" applyNumberFormat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0" borderId="10" xfId="1" applyFont="1" applyBorder="1" applyAlignment="1">
      <alignment horizontal="center"/>
    </xf>
    <xf numFmtId="1" fontId="2" fillId="0" borderId="0" xfId="1" applyNumberFormat="1" applyFont="1" applyAlignment="1">
      <alignment wrapText="1"/>
    </xf>
    <xf numFmtId="0" fontId="2" fillId="0" borderId="10" xfId="1" applyFont="1" applyFill="1" applyBorder="1" applyAlignment="1">
      <alignment horizontal="center"/>
    </xf>
    <xf numFmtId="1" fontId="8" fillId="0" borderId="0" xfId="0" applyNumberFormat="1" applyFont="1"/>
    <xf numFmtId="1" fontId="2" fillId="0" borderId="5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4" borderId="0" xfId="1" applyNumberFormat="1" applyFont="1" applyFill="1" applyAlignment="1">
      <alignment wrapText="1"/>
    </xf>
    <xf numFmtId="14" fontId="2" fillId="4" borderId="11" xfId="1" applyNumberFormat="1" applyFont="1" applyFill="1" applyBorder="1" applyAlignment="1">
      <alignment horizontal="center"/>
    </xf>
    <xf numFmtId="0" fontId="2" fillId="4" borderId="7" xfId="1" applyFont="1" applyFill="1" applyBorder="1" applyAlignment="1">
      <alignment horizontal="center"/>
    </xf>
    <xf numFmtId="0" fontId="7" fillId="4" borderId="10" xfId="1" applyFont="1" applyFill="1" applyBorder="1" applyAlignment="1">
      <alignment wrapText="1"/>
    </xf>
    <xf numFmtId="0" fontId="7" fillId="4" borderId="8" xfId="1" applyFont="1" applyFill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'ipb1-30b-he-122016'!$R$4:$R$6</c:f>
              <c:numCache>
                <c:formatCode>0.00</c:formatCode>
                <c:ptCount val="3"/>
                <c:pt idx="0">
                  <c:v>1.6527297241379308</c:v>
                </c:pt>
                <c:pt idx="1">
                  <c:v>3.2475327586206904</c:v>
                </c:pt>
                <c:pt idx="2">
                  <c:v>5.2843754137931107</c:v>
                </c:pt>
              </c:numCache>
            </c:numRef>
          </c:xVal>
          <c:yVal>
            <c:numRef>
              <c:f>'ipb1-30b-he-122016'!$V$4:$V$6</c:f>
              <c:numCache>
                <c:formatCode>0.00</c:formatCode>
                <c:ptCount val="3"/>
                <c:pt idx="0">
                  <c:v>0.49259248670044398</c:v>
                </c:pt>
                <c:pt idx="1">
                  <c:v>1.0010597091686444</c:v>
                </c:pt>
                <c:pt idx="2">
                  <c:v>1.6939479374459994</c:v>
                </c:pt>
              </c:numCache>
            </c:numRef>
          </c:yVal>
          <c:smooth val="1"/>
        </c:ser>
        <c:ser>
          <c:idx val="1"/>
          <c:order val="1"/>
          <c:tx>
            <c:v>200</c:v>
          </c:tx>
          <c:marker>
            <c:symbol val="none"/>
          </c:marker>
          <c:xVal>
            <c:numRef>
              <c:f>'ipb1-30b-he-122016'!$R$9:$R$11</c:f>
              <c:numCache>
                <c:formatCode>0.00</c:formatCode>
                <c:ptCount val="3"/>
                <c:pt idx="0">
                  <c:v>1.5779516896551993</c:v>
                </c:pt>
                <c:pt idx="1">
                  <c:v>3.1470252068965987</c:v>
                </c:pt>
                <c:pt idx="2">
                  <c:v>5.1118894137931097</c:v>
                </c:pt>
              </c:numCache>
            </c:numRef>
          </c:xVal>
          <c:yVal>
            <c:numRef>
              <c:f>'ipb1-30b-he-122016'!$V$9:$V$11</c:f>
              <c:numCache>
                <c:formatCode>0.00</c:formatCode>
                <c:ptCount val="3"/>
                <c:pt idx="0">
                  <c:v>0.49148560708977374</c:v>
                </c:pt>
                <c:pt idx="1">
                  <c:v>1.0007122647161482</c:v>
                </c:pt>
                <c:pt idx="2">
                  <c:v>1.6942410159703523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'ipb1-30b-he-122016'!$A$13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'ipb1-30b-he-122016'!$R$14:$R$16</c:f>
              <c:numCache>
                <c:formatCode>0.00</c:formatCode>
                <c:ptCount val="3"/>
                <c:pt idx="0">
                  <c:v>1.5125322413794002</c:v>
                </c:pt>
                <c:pt idx="1">
                  <c:v>3.0001544137930996</c:v>
                </c:pt>
                <c:pt idx="2">
                  <c:v>4.9297091034482996</c:v>
                </c:pt>
              </c:numCache>
            </c:numRef>
          </c:xVal>
          <c:yVal>
            <c:numRef>
              <c:f>'ipb1-30b-he-122016'!$V$14:$V$16</c:f>
              <c:numCache>
                <c:formatCode>0.00</c:formatCode>
                <c:ptCount val="3"/>
                <c:pt idx="0">
                  <c:v>0.49279622788778799</c:v>
                </c:pt>
                <c:pt idx="1">
                  <c:v>1.0018966916113128</c:v>
                </c:pt>
                <c:pt idx="2">
                  <c:v>1.6953845178054565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58912"/>
        <c:axId val="228359488"/>
      </c:scatterChart>
      <c:valAx>
        <c:axId val="228358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8359488"/>
        <c:crosses val="autoZero"/>
        <c:crossBetween val="midCat"/>
      </c:valAx>
      <c:valAx>
        <c:axId val="228359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835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13</xdr:row>
      <xdr:rowOff>4762</xdr:rowOff>
    </xdr:from>
    <xdr:to>
      <xdr:col>15</xdr:col>
      <xdr:colOff>366712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Normal="100" workbookViewId="0">
      <selection activeCell="S1" sqref="S1"/>
    </sheetView>
  </sheetViews>
  <sheetFormatPr defaultColWidth="9" defaultRowHeight="15" x14ac:dyDescent="0.25"/>
  <cols>
    <col min="1" max="1" width="5.85546875" style="25" bestFit="1" customWidth="1"/>
    <col min="2" max="2" width="10.85546875" style="2" bestFit="1" customWidth="1"/>
    <col min="3" max="5" width="10.7109375" style="2" customWidth="1"/>
    <col min="6" max="6" width="7.85546875" style="2" customWidth="1"/>
    <col min="7" max="9" width="10.7109375" style="2" customWidth="1"/>
    <col min="10" max="10" width="8.7109375" style="2" customWidth="1"/>
    <col min="11" max="13" width="10.7109375" style="2" customWidth="1"/>
    <col min="14" max="14" width="9" style="2" customWidth="1"/>
    <col min="15" max="17" width="12.42578125" style="2" bestFit="1" customWidth="1"/>
    <col min="18" max="18" width="11" style="2" bestFit="1" customWidth="1"/>
    <col min="19" max="19" width="12.42578125" style="2" bestFit="1" customWidth="1"/>
    <col min="20" max="20" width="11" style="2" bestFit="1" customWidth="1"/>
    <col min="21" max="21" width="9.28515625" style="2" bestFit="1" customWidth="1"/>
    <col min="22" max="22" width="9.7109375" style="2" bestFit="1" customWidth="1"/>
    <col min="23" max="24" width="11" style="2" bestFit="1" customWidth="1"/>
    <col min="25" max="25" width="10.7109375" style="2" bestFit="1" customWidth="1"/>
    <col min="26" max="16384" width="9" style="2"/>
  </cols>
  <sheetData>
    <row r="1" spans="1:28" ht="31.5" customHeight="1" thickBot="1" x14ac:dyDescent="0.3">
      <c r="C1" s="38" t="str">
        <f ca="1">'ipb1-30b-he-110816'!$A$1</f>
        <v>ipb1-30b-he-110816</v>
      </c>
      <c r="D1" s="38" t="str">
        <f ca="1">'ipb1-30b-he-110816'!$A$1</f>
        <v>ipb1-30b-he-110816</v>
      </c>
      <c r="E1" s="38" t="str">
        <f ca="1">'ipb1-30b-he-110816'!$A$1</f>
        <v>ipb1-30b-he-110816</v>
      </c>
      <c r="F1" s="38" t="str">
        <f ca="1">'ipb1-30b-he-110816'!$A$1</f>
        <v>ipb1-30b-he-110816</v>
      </c>
      <c r="G1" s="43" t="str">
        <f ca="1">'sri-ipb2-DC-h2-101516'!A1</f>
        <v>sri-ipb2-DC-h2-101516</v>
      </c>
      <c r="H1" s="43" t="str">
        <f ca="1">G1</f>
        <v>sri-ipb2-DC-h2-101516</v>
      </c>
      <c r="I1" s="43" t="str">
        <f ca="1">H1</f>
        <v>sri-ipb2-DC-h2-101516</v>
      </c>
      <c r="J1" s="43" t="str">
        <f ca="1">I1</f>
        <v>sri-ipb2-DC-h2-101516</v>
      </c>
      <c r="K1" s="43" t="str">
        <f ca="1">'sri-ipb2-DC-he-123116'!A1</f>
        <v>sri-ipb2-DC-he-123116</v>
      </c>
      <c r="L1" s="43" t="str">
        <f ca="1">K1</f>
        <v>sri-ipb2-DC-he-123116</v>
      </c>
      <c r="M1" s="43" t="str">
        <f ca="1">L1</f>
        <v>sri-ipb2-DC-he-123116</v>
      </c>
      <c r="N1" s="43" t="str">
        <f ca="1">M1</f>
        <v>sri-ipb2-DC-he-123116</v>
      </c>
      <c r="O1" s="38" t="str">
        <f ca="1">'ipb3-32b-he-120916'!A1</f>
        <v>ipb3-32b-he-120916</v>
      </c>
      <c r="P1" s="38" t="str">
        <f ca="1">O1</f>
        <v>ipb3-32b-he-120916</v>
      </c>
      <c r="Q1" s="38" t="str">
        <f ca="1">P1</f>
        <v>ipb3-32b-he-120916</v>
      </c>
      <c r="R1" s="38" t="str">
        <f ca="1">Q1</f>
        <v>ipb3-32b-he-120916</v>
      </c>
    </row>
    <row r="2" spans="1:28" x14ac:dyDescent="0.25">
      <c r="A2" s="4" t="str">
        <f ca="1">MID(CELL("filename",A2),FIND("]",CELL("filename",A2))+1,255)</f>
        <v>AllDC</v>
      </c>
      <c r="B2" s="26" t="s">
        <v>7</v>
      </c>
      <c r="C2" s="28">
        <v>42684</v>
      </c>
      <c r="D2" s="29"/>
      <c r="E2" s="29"/>
      <c r="F2" s="29"/>
      <c r="G2" s="27">
        <v>42658</v>
      </c>
      <c r="H2" s="44"/>
      <c r="I2" s="44"/>
      <c r="J2" s="44"/>
      <c r="K2" s="27">
        <v>42735</v>
      </c>
      <c r="L2" s="44"/>
      <c r="M2" s="44"/>
      <c r="N2" s="44"/>
      <c r="O2" s="28">
        <v>42713</v>
      </c>
      <c r="P2" s="29"/>
      <c r="Q2" s="29"/>
      <c r="R2" s="30"/>
      <c r="S2" s="31">
        <v>42611</v>
      </c>
      <c r="T2" s="32">
        <v>42658</v>
      </c>
      <c r="U2" s="27">
        <v>42669</v>
      </c>
      <c r="V2" s="30">
        <v>42735</v>
      </c>
      <c r="W2" s="28">
        <v>42724</v>
      </c>
      <c r="X2" s="30">
        <v>42737</v>
      </c>
      <c r="Z2" s="30">
        <v>42713</v>
      </c>
      <c r="AA2" s="30">
        <v>42735</v>
      </c>
      <c r="AB2" s="28">
        <v>42684</v>
      </c>
    </row>
    <row r="3" spans="1:28" x14ac:dyDescent="0.25">
      <c r="A3" s="4"/>
      <c r="B3" s="6" t="s">
        <v>8</v>
      </c>
      <c r="C3" s="35" t="s">
        <v>11</v>
      </c>
      <c r="D3" s="36"/>
      <c r="E3" s="36"/>
      <c r="F3" s="36"/>
      <c r="G3" s="34" t="s">
        <v>45</v>
      </c>
      <c r="H3" s="45"/>
      <c r="I3" s="45"/>
      <c r="J3" s="45"/>
      <c r="K3" s="34" t="s">
        <v>45</v>
      </c>
      <c r="L3" s="45"/>
      <c r="M3" s="45"/>
      <c r="N3" s="45"/>
      <c r="O3" s="35" t="s">
        <v>17</v>
      </c>
      <c r="P3" s="36"/>
      <c r="Q3" s="36"/>
      <c r="R3" s="21"/>
      <c r="S3" s="37" t="s">
        <v>4</v>
      </c>
      <c r="T3" s="33" t="s">
        <v>12</v>
      </c>
      <c r="U3" s="34" t="s">
        <v>10</v>
      </c>
      <c r="V3" s="21" t="s">
        <v>17</v>
      </c>
      <c r="W3" s="35" t="s">
        <v>11</v>
      </c>
      <c r="X3" s="21" t="s">
        <v>17</v>
      </c>
      <c r="Z3" s="21" t="s">
        <v>17</v>
      </c>
      <c r="AA3" s="21" t="s">
        <v>17</v>
      </c>
      <c r="AB3" s="35" t="s">
        <v>11</v>
      </c>
    </row>
    <row r="4" spans="1:28" ht="14.25" customHeight="1" x14ac:dyDescent="0.25">
      <c r="A4" s="38"/>
      <c r="B4" s="6" t="s">
        <v>9</v>
      </c>
      <c r="C4" s="35" t="s">
        <v>6</v>
      </c>
      <c r="D4" s="36"/>
      <c r="E4" s="36"/>
      <c r="F4" s="36"/>
      <c r="G4" s="34" t="s">
        <v>5</v>
      </c>
      <c r="H4" s="45"/>
      <c r="I4" s="45"/>
      <c r="J4" s="45"/>
      <c r="K4" s="34" t="s">
        <v>6</v>
      </c>
      <c r="L4" s="45"/>
      <c r="M4" s="45"/>
      <c r="N4" s="45"/>
      <c r="O4" s="35" t="s">
        <v>6</v>
      </c>
      <c r="P4" s="36"/>
      <c r="Q4" s="36"/>
      <c r="R4" s="21"/>
      <c r="S4" s="39" t="s">
        <v>5</v>
      </c>
      <c r="T4" s="33" t="s">
        <v>5</v>
      </c>
      <c r="U4" s="34" t="s">
        <v>5</v>
      </c>
      <c r="V4" s="21" t="s">
        <v>5</v>
      </c>
      <c r="W4" s="35" t="s">
        <v>6</v>
      </c>
      <c r="X4" s="21" t="s">
        <v>5</v>
      </c>
      <c r="Z4" s="21" t="s">
        <v>6</v>
      </c>
      <c r="AA4" s="21" t="s">
        <v>5</v>
      </c>
      <c r="AB4" s="35" t="s">
        <v>6</v>
      </c>
    </row>
    <row r="5" spans="1:28" ht="32.25" customHeight="1" x14ac:dyDescent="0.25">
      <c r="A5" s="38"/>
      <c r="B5" s="6" t="s">
        <v>0</v>
      </c>
      <c r="C5" s="23" t="s">
        <v>37</v>
      </c>
      <c r="D5" s="24" t="s">
        <v>38</v>
      </c>
      <c r="E5" s="24" t="s">
        <v>39</v>
      </c>
      <c r="F5" s="24" t="s">
        <v>51</v>
      </c>
      <c r="G5" s="46" t="s">
        <v>40</v>
      </c>
      <c r="H5" s="47" t="s">
        <v>41</v>
      </c>
      <c r="I5" s="47" t="s">
        <v>42</v>
      </c>
      <c r="J5" s="47" t="s">
        <v>51</v>
      </c>
      <c r="K5" s="46" t="s">
        <v>40</v>
      </c>
      <c r="L5" s="47" t="s">
        <v>41</v>
      </c>
      <c r="M5" s="47" t="s">
        <v>42</v>
      </c>
      <c r="N5" s="47" t="s">
        <v>51</v>
      </c>
      <c r="O5" s="23" t="s">
        <v>40</v>
      </c>
      <c r="P5" s="24" t="s">
        <v>41</v>
      </c>
      <c r="Q5" s="24" t="s">
        <v>42</v>
      </c>
      <c r="R5" s="19"/>
      <c r="S5" s="9"/>
      <c r="T5" s="18"/>
      <c r="U5" s="22"/>
      <c r="V5" s="21"/>
      <c r="W5" s="13"/>
      <c r="Z5" s="19" t="s">
        <v>33</v>
      </c>
      <c r="AA5" s="21"/>
      <c r="AB5" s="13"/>
    </row>
    <row r="6" spans="1:28" x14ac:dyDescent="0.25">
      <c r="A6" s="40">
        <v>3</v>
      </c>
      <c r="B6" s="41">
        <v>150</v>
      </c>
      <c r="C6" s="14">
        <f ca="1">INDIRECT("'"&amp;C$1&amp;"'!"&amp;"U"&amp;$A6)</f>
        <v>0.15225487834653659</v>
      </c>
      <c r="D6" s="14">
        <f ca="1">INDIRECT("'"&amp;D$1&amp;"'!"&amp;"W"&amp;$A6)</f>
        <v>0.33827156686594761</v>
      </c>
      <c r="E6" s="14">
        <f ca="1">INDIRECT("'"&amp;E$1&amp;"'!"&amp;"S"&amp;$A6)</f>
        <v>0.48954657904548965</v>
      </c>
      <c r="F6" s="14">
        <f ca="1">INDIRECT("'"&amp;F$1&amp;"'!"&amp;"X"&amp;$A6)</f>
        <v>0.97286304428897774</v>
      </c>
      <c r="G6" s="16">
        <f ca="1">INDIRECT("'"&amp;G$1&amp;"'!"&amp;"U"&amp;$A6)</f>
        <v>0.12021533738047308</v>
      </c>
      <c r="H6" s="16">
        <f ca="1">INDIRECT("'"&amp;H$1&amp;"'!"&amp;"W"&amp;$A6)</f>
        <v>0.33284043668202945</v>
      </c>
      <c r="I6" s="16">
        <f ca="1">INDIRECT("'"&amp;I$1&amp;"'!"&amp;"S"&amp;$A6)</f>
        <v>0.41138558720471802</v>
      </c>
      <c r="J6" s="16">
        <f ca="1">INDIRECT("'"&amp;J$1&amp;"'!"&amp;"X"&amp;$A6)</f>
        <v>0.93852708685932207</v>
      </c>
      <c r="K6" s="16">
        <f ca="1">INDIRECT("'"&amp;K$1&amp;"'!"&amp;"U"&amp;$A6)</f>
        <v>0.11857357184563605</v>
      </c>
      <c r="L6" s="16">
        <f ca="1">INDIRECT("'"&amp;L$1&amp;"'!"&amp;"W"&amp;$A6)</f>
        <v>0.3241668003277734</v>
      </c>
      <c r="M6" s="16">
        <f ca="1">INDIRECT("'"&amp;M$1&amp;"'!"&amp;"S"&amp;$A6)</f>
        <v>0.41462752246082857</v>
      </c>
      <c r="N6" s="16">
        <f ca="1">INDIRECT("'"&amp;N$1&amp;"'!"&amp;"X"&amp;$A6)</f>
        <v>0.92379422478148154</v>
      </c>
      <c r="O6" s="14">
        <f ca="1">INDIRECT("'"&amp;O$1&amp;"'!"&amp;"U"&amp;$A6)</f>
        <v>0.21089127788239301</v>
      </c>
      <c r="P6" s="14">
        <f ca="1">INDIRECT("'"&amp;P$1&amp;"'!"&amp;"W"&amp;$A6)</f>
        <v>0.40422258267353106</v>
      </c>
      <c r="Q6" s="14">
        <f ca="1">INDIRECT("'"&amp;Q$1&amp;"'!"&amp;"S"&amp;$A6)</f>
        <v>0.54106826587968793</v>
      </c>
      <c r="R6" s="14">
        <f ca="1">INDIRECT("'"&amp;R$1&amp;"'!"&amp;"U"&amp;$A6)</f>
        <v>0.21089127788239301</v>
      </c>
      <c r="S6" s="11" t="e">
        <f>#REF!</f>
        <v>#REF!</v>
      </c>
      <c r="T6" s="17" t="e">
        <f>#REF!</f>
        <v>#REF!</v>
      </c>
      <c r="U6" s="16" t="e">
        <f>#REF!</f>
        <v>#REF!</v>
      </c>
      <c r="V6" s="20">
        <f>'ipb3-32b-h2-12312016'!S3</f>
        <v>0.40705552627584646</v>
      </c>
      <c r="W6" s="14">
        <f>'ipb1-30b-he-122016'!S4</f>
        <v>0.4781952751152827</v>
      </c>
      <c r="X6" s="42">
        <f>'ipb3-32b-he-01022017'!S3</f>
        <v>0.4283211786411884</v>
      </c>
      <c r="Z6" s="20">
        <f>'ipb3-32b-he-120916'!U3</f>
        <v>0.21089127788239301</v>
      </c>
      <c r="AA6" s="20">
        <f>'ipb3-32b-h2-12312016'!U3</f>
        <v>0.12010971116920721</v>
      </c>
      <c r="AB6" s="14">
        <f>'ipb1-30b-he-110816'!U3</f>
        <v>0.15225487834653659</v>
      </c>
    </row>
    <row r="7" spans="1:28" x14ac:dyDescent="0.25">
      <c r="A7" s="40">
        <v>8</v>
      </c>
      <c r="B7" s="41">
        <v>200</v>
      </c>
      <c r="C7" s="14">
        <f t="shared" ref="C7:C13" ca="1" si="0">INDIRECT("'"&amp;C$1&amp;"'!"&amp;"U"&amp;$A7)</f>
        <v>0.16783228909804646</v>
      </c>
      <c r="D7" s="14">
        <f t="shared" ref="D7:D13" ca="1" si="1">INDIRECT("'"&amp;D$1&amp;"'!"&amp;"W"&amp;$A7)</f>
        <v>0.33713235296028737</v>
      </c>
      <c r="E7" s="14">
        <f t="shared" ref="E7:E13" ca="1" si="2">INDIRECT("'"&amp;E$1&amp;"'!"&amp;"S"&amp;$A7)</f>
        <v>0.52491662113396098</v>
      </c>
      <c r="F7" s="14">
        <f t="shared" ref="F7:F13" ca="1" si="3">INDIRECT("'"&amp;F$1&amp;"'!"&amp;"X"&amp;$A7)</f>
        <v>0.9668611707758904</v>
      </c>
      <c r="G7" s="16">
        <f t="shared" ref="G7:G13" ca="1" si="4">INDIRECT("'"&amp;G$1&amp;"'!"&amp;"U"&amp;$A7)</f>
        <v>0.13155410981192761</v>
      </c>
      <c r="H7" s="16">
        <f t="shared" ref="H7:H13" ca="1" si="5">INDIRECT("'"&amp;H$1&amp;"'!"&amp;"W"&amp;$A7)</f>
        <v>0.3200607487387796</v>
      </c>
      <c r="I7" s="16">
        <f t="shared" ref="I7:I13" ca="1" si="6">INDIRECT("'"&amp;I$1&amp;"'!"&amp;"S"&amp;$A7)</f>
        <v>0.44089951712918979</v>
      </c>
      <c r="J7" s="16">
        <f t="shared" ref="J7:J13" ca="1" si="7">INDIRECT("'"&amp;J$1&amp;"'!"&amp;"X"&amp;$A7)</f>
        <v>0.93534707208742829</v>
      </c>
      <c r="K7" s="16">
        <f t="shared" ref="K7:K13" ca="1" si="8">INDIRECT("'"&amp;K$1&amp;"'!"&amp;"U"&amp;$A7)</f>
        <v>0.12979646802630462</v>
      </c>
      <c r="L7" s="16">
        <f t="shared" ref="L7:L13" ca="1" si="9">INDIRECT("'"&amp;L$1&amp;"'!"&amp;"W"&amp;$A7)</f>
        <v>0.31332407758271141</v>
      </c>
      <c r="M7" s="16">
        <f t="shared" ref="M7:M13" ca="1" si="10">INDIRECT("'"&amp;M$1&amp;"'!"&amp;"S"&amp;$A7)</f>
        <v>0.44633316183059091</v>
      </c>
      <c r="N7" s="16">
        <f t="shared" ref="N7:N13" ca="1" si="11">INDIRECT("'"&amp;N$1&amp;"'!"&amp;"X"&amp;$A7)</f>
        <v>0.92003166434029249</v>
      </c>
      <c r="O7" s="14">
        <f t="shared" ref="O7:O13" ca="1" si="12">INDIRECT("'"&amp;O$1&amp;"'!"&amp;"U"&amp;$A7)</f>
        <v>0.23589009528313801</v>
      </c>
      <c r="P7" s="14">
        <f ca="1">INDIRECT("'"&amp;P$1&amp;"'!"&amp;"W"&amp;$A7)</f>
        <v>0.42162900969389222</v>
      </c>
      <c r="Q7" s="14">
        <f t="shared" ref="Q7:Q13" ca="1" si="13">INDIRECT("'"&amp;Q$1&amp;"'!"&amp;"S"&amp;$A7)</f>
        <v>0.57533591193142197</v>
      </c>
      <c r="R7" s="14">
        <f t="shared" ref="R7:R13" ca="1" si="14">INDIRECT("'"&amp;R$1&amp;"'!"&amp;"U"&amp;$A7)</f>
        <v>0.23589009528313801</v>
      </c>
      <c r="S7" s="12" t="e">
        <f>#REF!</f>
        <v>#REF!</v>
      </c>
      <c r="T7" s="17" t="e">
        <f>#REF!</f>
        <v>#REF!</v>
      </c>
      <c r="U7" s="16" t="e">
        <f>#REF!</f>
        <v>#REF!</v>
      </c>
      <c r="V7" s="20">
        <f>'ipb3-32b-h2-12312016'!S8</f>
        <v>0.47762490864991231</v>
      </c>
      <c r="W7" s="14">
        <f>'ipb1-30b-he-122016'!S9</f>
        <v>0.50672242478894225</v>
      </c>
      <c r="X7" s="42">
        <f>'ipb3-32b-he-01022017'!S8</f>
        <v>0.46310325676410824</v>
      </c>
      <c r="Z7" s="20">
        <f>'ipb3-32b-he-120916'!U8</f>
        <v>0.23589009528313801</v>
      </c>
      <c r="AA7" s="20">
        <f>'ipb3-32b-h2-12312016'!U8</f>
        <v>0.1323510524329285</v>
      </c>
      <c r="AB7" s="14">
        <f>'ipb1-30b-he-110816'!U8</f>
        <v>0.16783228909804646</v>
      </c>
    </row>
    <row r="8" spans="1:28" x14ac:dyDescent="0.25">
      <c r="A8" s="40">
        <v>13</v>
      </c>
      <c r="B8" s="41">
        <v>250</v>
      </c>
      <c r="C8" s="14">
        <f t="shared" ca="1" si="0"/>
        <v>0.18551428531871136</v>
      </c>
      <c r="D8" s="14">
        <f t="shared" ca="1" si="1"/>
        <v>0.35254154399142906</v>
      </c>
      <c r="E8" s="14">
        <f t="shared" ca="1" si="2"/>
        <v>0.54933263287246281</v>
      </c>
      <c r="F8" s="14">
        <f t="shared" ca="1" si="3"/>
        <v>0.96319169749471845</v>
      </c>
      <c r="G8" s="16">
        <f t="shared" ca="1" si="4"/>
        <v>0.14417970292383503</v>
      </c>
      <c r="H8" s="16">
        <f t="shared" ca="1" si="5"/>
        <v>0.31890928085084896</v>
      </c>
      <c r="I8" s="16">
        <f t="shared" ca="1" si="6"/>
        <v>0.47868697589510584</v>
      </c>
      <c r="J8" s="16">
        <f t="shared" ca="1" si="7"/>
        <v>0.93250856094513146</v>
      </c>
      <c r="K8" s="16">
        <f t="shared" ca="1" si="8"/>
        <v>0.14225277942547235</v>
      </c>
      <c r="L8" s="16">
        <f t="shared" ca="1" si="9"/>
        <v>0.31094401265173577</v>
      </c>
      <c r="M8" s="16">
        <f t="shared" ca="1" si="10"/>
        <v>0.48622472393412042</v>
      </c>
      <c r="N8" s="16">
        <f t="shared" ca="1" si="11"/>
        <v>0.91727681090176372</v>
      </c>
      <c r="O8" s="14">
        <f t="shared" ca="1" si="12"/>
        <v>0.26431942423004151</v>
      </c>
      <c r="P8" s="14">
        <f t="shared" ref="P8:P13" ca="1" si="15">INDIRECT("'"&amp;P$1&amp;"'!"&amp;"W"&amp;$A8)</f>
        <v>0.44079946510302598</v>
      </c>
      <c r="Q8" s="14">
        <f t="shared" ca="1" si="13"/>
        <v>0.61226123936157706</v>
      </c>
      <c r="R8" s="14">
        <f t="shared" ca="1" si="14"/>
        <v>0.26431942423004151</v>
      </c>
      <c r="S8" s="11" t="e">
        <f>#REF!</f>
        <v>#REF!</v>
      </c>
      <c r="T8" s="17" t="e">
        <f>#REF!</f>
        <v>#REF!</v>
      </c>
      <c r="U8" s="16" t="e">
        <f>#REF!</f>
        <v>#REF!</v>
      </c>
      <c r="V8" s="20">
        <f>'ipb3-32b-h2-12312016'!S13</f>
        <v>0.5168377228958605</v>
      </c>
      <c r="W8" s="14">
        <f>'ipb1-30b-he-122016'!S14</f>
        <v>0.53494567424729944</v>
      </c>
      <c r="X8" s="42">
        <f>'ipb3-32b-he-01022017'!S13</f>
        <v>0.50281183653512806</v>
      </c>
      <c r="Z8" s="20">
        <f>'ipb3-32b-he-120916'!U13</f>
        <v>0.26431942423004151</v>
      </c>
      <c r="AA8" s="20">
        <f>'ipb3-32b-h2-12312016'!U13</f>
        <v>0.14627471126836214</v>
      </c>
      <c r="AB8" s="14">
        <f>'ipb1-30b-he-110816'!U13</f>
        <v>0.18551428531871136</v>
      </c>
    </row>
    <row r="9" spans="1:28" x14ac:dyDescent="0.25">
      <c r="A9" s="40">
        <v>18</v>
      </c>
      <c r="B9" s="41">
        <v>300</v>
      </c>
      <c r="C9" s="14">
        <f t="shared" ca="1" si="0"/>
        <v>0.20700301921874267</v>
      </c>
      <c r="D9" s="14">
        <f t="shared" ca="1" si="1"/>
        <v>0.37767957344332626</v>
      </c>
      <c r="E9" s="14">
        <f t="shared" ca="1" si="2"/>
        <v>0.57090307702532228</v>
      </c>
      <c r="F9" s="14">
        <f t="shared" ca="1" si="3"/>
        <v>0.96024730573661321</v>
      </c>
      <c r="G9" s="16">
        <f t="shared" ca="1" si="4"/>
        <v>0.1594005709681188</v>
      </c>
      <c r="H9" s="16">
        <f t="shared" ca="1" si="5"/>
        <v>0.32933048474403692</v>
      </c>
      <c r="I9" s="16">
        <f t="shared" ca="1" si="6"/>
        <v>0.50984459979769869</v>
      </c>
      <c r="J9" s="16">
        <f t="shared" ca="1" si="7"/>
        <v>0.93062198471028601</v>
      </c>
      <c r="K9" s="16">
        <f t="shared" ca="1" si="8"/>
        <v>0.15724615066173778</v>
      </c>
      <c r="L9" s="16">
        <f t="shared" ca="1" si="9"/>
        <v>0.32317693808637277</v>
      </c>
      <c r="M9" s="16">
        <f t="shared" ca="1" si="10"/>
        <v>0.51459545414595143</v>
      </c>
      <c r="N9" s="16">
        <f t="shared" ca="1" si="11"/>
        <v>0.91546998736123242</v>
      </c>
      <c r="O9" s="14">
        <f t="shared" ca="1" si="12"/>
        <v>0.29787621528147962</v>
      </c>
      <c r="P9" s="14">
        <f t="shared" ca="1" si="15"/>
        <v>0.47958257557026418</v>
      </c>
      <c r="Q9" s="14">
        <f t="shared" ca="1" si="13"/>
        <v>0.63279020984211687</v>
      </c>
      <c r="R9" s="14">
        <f t="shared" ca="1" si="14"/>
        <v>0.29787621528147962</v>
      </c>
      <c r="S9" s="12" t="e">
        <f>#REF!</f>
        <v>#REF!</v>
      </c>
      <c r="T9" s="17" t="e">
        <f>#REF!</f>
        <v>#REF!</v>
      </c>
      <c r="U9" s="16" t="e">
        <f>#REF!</f>
        <v>#REF!</v>
      </c>
      <c r="V9" s="20">
        <f>'ipb3-32b-h2-12312016'!S18</f>
        <v>0.54784035736361258</v>
      </c>
      <c r="W9" s="14">
        <f>'ipb1-30b-he-122016'!S19</f>
        <v>0.56429641890484361</v>
      </c>
      <c r="X9" s="42">
        <f>'ipb3-32b-he-01022017'!S18</f>
        <v>0.53122624799691809</v>
      </c>
      <c r="Z9" s="20">
        <f>'ipb3-32b-he-120916'!U18</f>
        <v>0.29787621528147962</v>
      </c>
      <c r="AA9" s="20">
        <f>'ipb3-32b-h2-12312016'!U18</f>
        <v>0.16341180810173728</v>
      </c>
      <c r="AB9" s="14">
        <f>'ipb1-30b-he-110816'!U18</f>
        <v>0.20700301921874267</v>
      </c>
    </row>
    <row r="10" spans="1:28" x14ac:dyDescent="0.25">
      <c r="A10" s="40">
        <v>23</v>
      </c>
      <c r="B10" s="41">
        <v>350</v>
      </c>
      <c r="C10" s="14">
        <f t="shared" ca="1" si="0"/>
        <v>0.23124231947105423</v>
      </c>
      <c r="D10" s="14">
        <f t="shared" ca="1" si="1"/>
        <v>0.38976360015367228</v>
      </c>
      <c r="E10" s="14">
        <f t="shared" ca="1" si="2"/>
        <v>0.61126589857155622</v>
      </c>
      <c r="F10" s="14">
        <f t="shared" ca="1" si="3"/>
        <v>0.95711904861808139</v>
      </c>
      <c r="G10" s="16">
        <f t="shared" ca="1" si="4"/>
        <v>0.17679126440927714</v>
      </c>
      <c r="H10" s="16">
        <f t="shared" ca="1" si="5"/>
        <v>0.33505273217585302</v>
      </c>
      <c r="I10" s="16">
        <f t="shared" ca="1" si="6"/>
        <v>0.54963086862545396</v>
      </c>
      <c r="J10" s="16">
        <f t="shared" ca="1" si="7"/>
        <v>0.92855131402146318</v>
      </c>
      <c r="K10" s="16">
        <f t="shared" ca="1" si="8"/>
        <v>0.17426760390224144</v>
      </c>
      <c r="L10" s="16">
        <f t="shared" ca="1" si="9"/>
        <v>0.32994047050368497</v>
      </c>
      <c r="M10" s="16">
        <f t="shared" ca="1" si="10"/>
        <v>0.55250355838357734</v>
      </c>
      <c r="N10" s="16">
        <f t="shared" ca="1" si="11"/>
        <v>0.91315314190615082</v>
      </c>
      <c r="O10" s="14">
        <f t="shared" ca="1" si="12"/>
        <v>0</v>
      </c>
      <c r="P10" s="14">
        <f t="shared" ca="1" si="15"/>
        <v>0</v>
      </c>
      <c r="Q10" s="14">
        <f t="shared" ca="1" si="13"/>
        <v>0</v>
      </c>
      <c r="R10" s="14">
        <f t="shared" ca="1" si="14"/>
        <v>0</v>
      </c>
      <c r="S10" s="11" t="e">
        <f>#REF!</f>
        <v>#REF!</v>
      </c>
      <c r="T10" s="17" t="e">
        <f>#REF!</f>
        <v>#REF!</v>
      </c>
      <c r="U10" s="16" t="e">
        <f>#REF!</f>
        <v>#REF!</v>
      </c>
      <c r="V10" s="20">
        <f>'ipb3-32b-h2-12312016'!S23</f>
        <v>0.57207229388891079</v>
      </c>
      <c r="W10" s="14">
        <f>'ipb1-30b-he-122016'!S24</f>
        <v>0.59508945805941504</v>
      </c>
      <c r="X10" s="42"/>
      <c r="Z10" s="20"/>
      <c r="AA10" s="20">
        <f>'ipb3-32b-h2-12312016'!U23</f>
        <v>0.18274695108722247</v>
      </c>
      <c r="AB10" s="14">
        <f>'ipb1-30b-he-110816'!U23</f>
        <v>0.23124231947105423</v>
      </c>
    </row>
    <row r="11" spans="1:28" x14ac:dyDescent="0.25">
      <c r="A11" s="40">
        <v>28</v>
      </c>
      <c r="B11" s="41">
        <v>400</v>
      </c>
      <c r="C11" s="14">
        <f t="shared" ca="1" si="0"/>
        <v>0.2489919081914666</v>
      </c>
      <c r="D11" s="14">
        <f t="shared" ca="1" si="1"/>
        <v>0.41566666460130436</v>
      </c>
      <c r="E11" s="14">
        <f t="shared" ca="1" si="2"/>
        <v>0.61554351866959078</v>
      </c>
      <c r="F11" s="14">
        <f t="shared" ca="1" si="3"/>
        <v>0.95465644884322309</v>
      </c>
      <c r="G11" s="16">
        <f t="shared" ca="1" si="4"/>
        <v>0.19068719213743843</v>
      </c>
      <c r="H11" s="16">
        <f t="shared" ca="1" si="5"/>
        <v>0.35212101119372463</v>
      </c>
      <c r="I11" s="16">
        <f t="shared" ca="1" si="6"/>
        <v>0.564137885693062</v>
      </c>
      <c r="J11" s="16">
        <f t="shared" ca="1" si="7"/>
        <v>0.92635067829360895</v>
      </c>
      <c r="K11" s="16">
        <f t="shared" ca="1" si="8"/>
        <v>0.18848054283130039</v>
      </c>
      <c r="L11" s="16">
        <f t="shared" ca="1" si="9"/>
        <v>0.35041143427555199</v>
      </c>
      <c r="M11" s="16">
        <f t="shared" ca="1" si="10"/>
        <v>0.56209418799534838</v>
      </c>
      <c r="N11" s="16">
        <f t="shared" ca="1" si="11"/>
        <v>0.91132912867154203</v>
      </c>
      <c r="O11" s="14">
        <f t="shared" ca="1" si="12"/>
        <v>0</v>
      </c>
      <c r="P11" s="14">
        <f t="shared" ca="1" si="15"/>
        <v>0</v>
      </c>
      <c r="Q11" s="14">
        <f t="shared" ca="1" si="13"/>
        <v>0</v>
      </c>
      <c r="R11" s="14">
        <f t="shared" ca="1" si="14"/>
        <v>0</v>
      </c>
      <c r="S11" s="12" t="e">
        <f>#REF!</f>
        <v>#REF!</v>
      </c>
      <c r="T11" s="17" t="e">
        <f>#REF!</f>
        <v>#REF!</v>
      </c>
      <c r="U11" s="16" t="e">
        <f>#REF!</f>
        <v>#REF!</v>
      </c>
      <c r="V11" s="20">
        <f>'ipb3-32b-h2-12312016'!S28</f>
        <v>0.566180960648767</v>
      </c>
      <c r="W11" s="14">
        <f>'ipb1-30b-he-122016'!S29</f>
        <v>0.60585006092918903</v>
      </c>
      <c r="Z11" s="20"/>
      <c r="AA11" s="20">
        <f>'ipb3-32b-h2-12312016'!U28</f>
        <v>0.19695372836688135</v>
      </c>
      <c r="AB11" s="14">
        <f>'ipb1-30b-he-110816'!U28</f>
        <v>0.2489919081914666</v>
      </c>
    </row>
    <row r="12" spans="1:28" x14ac:dyDescent="0.25">
      <c r="A12" s="40">
        <v>33</v>
      </c>
      <c r="B12" s="41">
        <v>450</v>
      </c>
      <c r="C12" s="14">
        <f t="shared" ca="1" si="0"/>
        <v>0.26122478080512834</v>
      </c>
      <c r="D12" s="14">
        <f t="shared" ca="1" si="1"/>
        <v>0.43754640155821395</v>
      </c>
      <c r="E12" s="14">
        <f t="shared" ca="1" si="2"/>
        <v>0.61009519531689227</v>
      </c>
      <c r="F12" s="14">
        <f t="shared" ca="1" si="3"/>
        <v>0.95263510077359137</v>
      </c>
      <c r="G12" s="16">
        <f t="shared" ca="1" si="4"/>
        <v>0.20190617785386369</v>
      </c>
      <c r="H12" s="16">
        <f t="shared" ca="1" si="5"/>
        <v>0.36517872175213956</v>
      </c>
      <c r="I12" s="16">
        <f t="shared" ca="1" si="6"/>
        <v>0.57317610824162468</v>
      </c>
      <c r="J12" s="16">
        <f t="shared" ca="1" si="7"/>
        <v>0.92460585595392208</v>
      </c>
      <c r="K12" s="16"/>
      <c r="L12" s="16"/>
      <c r="M12" s="16"/>
      <c r="N12" s="16"/>
      <c r="O12" s="14">
        <f t="shared" ca="1" si="12"/>
        <v>0</v>
      </c>
      <c r="P12" s="14">
        <f t="shared" ca="1" si="15"/>
        <v>0</v>
      </c>
      <c r="Q12" s="14">
        <f t="shared" ca="1" si="13"/>
        <v>0</v>
      </c>
      <c r="R12" s="14">
        <f t="shared" ca="1" si="14"/>
        <v>0</v>
      </c>
      <c r="S12" s="11" t="e">
        <f>#REF!</f>
        <v>#REF!</v>
      </c>
      <c r="T12" s="17" t="e">
        <f>#REF!</f>
        <v>#REF!</v>
      </c>
      <c r="U12" s="16" t="e">
        <f>#REF!</f>
        <v>#REF!</v>
      </c>
      <c r="V12" s="20"/>
      <c r="W12" s="15"/>
      <c r="Z12" s="20"/>
      <c r="AA12" s="20"/>
      <c r="AB12" s="14">
        <f>'ipb1-30b-he-110816'!U33</f>
        <v>0.26122478080512834</v>
      </c>
    </row>
    <row r="13" spans="1:28" x14ac:dyDescent="0.25">
      <c r="A13" s="40">
        <v>38</v>
      </c>
      <c r="B13" s="41">
        <v>500</v>
      </c>
      <c r="C13" s="14">
        <f t="shared" ca="1" si="0"/>
        <v>0.27089709370018933</v>
      </c>
      <c r="D13" s="14">
        <f t="shared" ca="1" si="1"/>
        <v>0.4665429187620927</v>
      </c>
      <c r="E13" s="14">
        <f t="shared" ca="1" si="2"/>
        <v>0.59189083210980387</v>
      </c>
      <c r="F13" s="14">
        <f t="shared" ca="1" si="3"/>
        <v>0.95088370496999775</v>
      </c>
      <c r="G13" s="16">
        <f t="shared" ca="1" si="4"/>
        <v>0.21236167138981588</v>
      </c>
      <c r="H13" s="16">
        <f t="shared" ca="1" si="5"/>
        <v>0.38146773769873532</v>
      </c>
      <c r="I13" s="16">
        <f t="shared" ca="1" si="6"/>
        <v>0.57515277882286187</v>
      </c>
      <c r="J13" s="16">
        <f t="shared" ca="1" si="7"/>
        <v>0.92343643071828008</v>
      </c>
      <c r="K13" s="16"/>
      <c r="L13" s="16"/>
      <c r="M13" s="16"/>
      <c r="N13" s="16"/>
      <c r="O13" s="14">
        <f t="shared" ca="1" si="12"/>
        <v>0</v>
      </c>
      <c r="P13" s="14">
        <f t="shared" ca="1" si="15"/>
        <v>0</v>
      </c>
      <c r="Q13" s="14">
        <f t="shared" ca="1" si="13"/>
        <v>0</v>
      </c>
      <c r="R13" s="14">
        <f t="shared" ca="1" si="14"/>
        <v>0</v>
      </c>
      <c r="S13" s="11" t="e">
        <f>#REF!</f>
        <v>#REF!</v>
      </c>
      <c r="T13" s="17" t="e">
        <f>#REF!</f>
        <v>#REF!</v>
      </c>
      <c r="U13" s="16" t="e">
        <f>#REF!</f>
        <v>#REF!</v>
      </c>
      <c r="V13" s="20"/>
      <c r="W13" s="15"/>
      <c r="Z13" s="20"/>
      <c r="AA13" s="20"/>
      <c r="AB13" s="14">
        <f>'ipb1-30b-he-110816'!U38</f>
        <v>0.27089709370018933</v>
      </c>
    </row>
    <row r="14" spans="1:28" x14ac:dyDescent="0.25">
      <c r="A14" s="40"/>
    </row>
    <row r="15" spans="1:28" x14ac:dyDescent="0.25">
      <c r="A15" s="40"/>
    </row>
    <row r="16" spans="1:28" x14ac:dyDescent="0.25">
      <c r="A16" s="40"/>
    </row>
    <row r="17" spans="1:27" x14ac:dyDescent="0.25">
      <c r="A17" s="40"/>
    </row>
    <row r="18" spans="1:27" x14ac:dyDescent="0.25">
      <c r="A18" s="40"/>
    </row>
    <row r="19" spans="1:27" x14ac:dyDescent="0.25">
      <c r="A19" s="40"/>
    </row>
    <row r="20" spans="1:27" x14ac:dyDescent="0.25">
      <c r="A20" s="40"/>
    </row>
    <row r="21" spans="1:27" x14ac:dyDescent="0.25">
      <c r="A21" s="40"/>
    </row>
    <row r="22" spans="1:27" x14ac:dyDescent="0.25">
      <c r="A22" s="40"/>
    </row>
    <row r="23" spans="1:27" x14ac:dyDescent="0.25">
      <c r="A23" s="40"/>
    </row>
    <row r="24" spans="1:27" x14ac:dyDescent="0.25">
      <c r="A24" s="40"/>
    </row>
    <row r="25" spans="1:27" x14ac:dyDescent="0.25">
      <c r="A25" s="40"/>
    </row>
    <row r="26" spans="1:27" x14ac:dyDescent="0.25">
      <c r="A26" s="40"/>
    </row>
    <row r="27" spans="1:27" x14ac:dyDescent="0.25">
      <c r="A27" s="40"/>
    </row>
    <row r="28" spans="1:27" x14ac:dyDescent="0.25">
      <c r="A28" s="40"/>
    </row>
    <row r="29" spans="1:27" x14ac:dyDescent="0.25">
      <c r="A29" s="40"/>
    </row>
    <row r="30" spans="1:27" s="42" customFormat="1" x14ac:dyDescent="0.25">
      <c r="A30" s="4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42" customFormat="1" x14ac:dyDescent="0.25">
      <c r="A31" s="4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42" customFormat="1" x14ac:dyDescent="0.25">
      <c r="A32" s="4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s="42" customFormat="1" x14ac:dyDescent="0.25">
      <c r="A33" s="4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30</v>
      </c>
      <c r="T33" s="2"/>
      <c r="U33" s="2"/>
      <c r="V33" s="2"/>
      <c r="W33" s="2"/>
      <c r="X33" s="2"/>
      <c r="Y33" s="2"/>
      <c r="Z33" s="2"/>
      <c r="AA33" s="2"/>
    </row>
    <row r="34" spans="1:27" s="42" customFormat="1" x14ac:dyDescent="0.25">
      <c r="A34" s="4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s="42" customFormat="1" x14ac:dyDescent="0.25">
      <c r="A35" s="4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s="42" customFormat="1" x14ac:dyDescent="0.25">
      <c r="A36" s="4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s="42" customFormat="1" x14ac:dyDescent="0.25">
      <c r="A37" s="4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s="42" customFormat="1" x14ac:dyDescent="0.25">
      <c r="A38" s="4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s="42" customFormat="1" x14ac:dyDescent="0.25">
      <c r="A39" s="4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selection activeCell="G10" sqref="G10:G14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5" max="25" width="4.5703125" bestFit="1" customWidth="1"/>
    <col min="26" max="27" width="9.140625" style="1"/>
  </cols>
  <sheetData>
    <row r="1" spans="1:27" x14ac:dyDescent="0.25">
      <c r="A1" s="3" t="s">
        <v>46</v>
      </c>
      <c r="B1" s="1" t="s">
        <v>18</v>
      </c>
      <c r="C1" s="1" t="s">
        <v>19</v>
      </c>
      <c r="D1" t="s">
        <v>20</v>
      </c>
      <c r="E1" s="1" t="s">
        <v>21</v>
      </c>
      <c r="F1" s="1" t="s">
        <v>1</v>
      </c>
      <c r="G1" s="1" t="s">
        <v>13</v>
      </c>
      <c r="H1" s="1" t="s">
        <v>22</v>
      </c>
      <c r="I1" s="1" t="s">
        <v>23</v>
      </c>
      <c r="J1" s="1" t="s">
        <v>14</v>
      </c>
      <c r="K1" s="1" t="s">
        <v>24</v>
      </c>
      <c r="L1" s="1" t="s">
        <v>25</v>
      </c>
      <c r="M1" s="1" t="s">
        <v>26</v>
      </c>
      <c r="N1" t="s">
        <v>27</v>
      </c>
      <c r="O1" t="s">
        <v>47</v>
      </c>
      <c r="P1" s="1" t="s">
        <v>48</v>
      </c>
      <c r="Q1" s="1" t="s">
        <v>49</v>
      </c>
      <c r="R1" t="s">
        <v>3</v>
      </c>
      <c r="S1" t="s">
        <v>28</v>
      </c>
      <c r="T1" t="s">
        <v>15</v>
      </c>
      <c r="U1" s="1" t="s">
        <v>29</v>
      </c>
      <c r="V1" s="1" t="s">
        <v>44</v>
      </c>
      <c r="W1" s="1" t="s">
        <v>31</v>
      </c>
      <c r="X1" t="s">
        <v>50</v>
      </c>
      <c r="Y1" s="1" t="s">
        <v>36</v>
      </c>
      <c r="Z1" s="1" t="s">
        <v>43</v>
      </c>
      <c r="AA1" s="1" t="s">
        <v>35</v>
      </c>
    </row>
    <row r="2" spans="1:27" x14ac:dyDescent="0.25">
      <c r="A2" s="3">
        <v>150.00045399999999</v>
      </c>
      <c r="B2" s="1">
        <v>140.16966934482801</v>
      </c>
      <c r="C2" s="1">
        <v>25.338692379310299</v>
      </c>
      <c r="D2">
        <v>100</v>
      </c>
      <c r="E2" s="1">
        <v>10</v>
      </c>
      <c r="F2" s="1">
        <v>9.4709110344827607</v>
      </c>
      <c r="G2" s="1">
        <v>0</v>
      </c>
      <c r="H2" s="1">
        <v>0</v>
      </c>
      <c r="I2" s="1">
        <v>0</v>
      </c>
      <c r="J2" s="1">
        <v>2.1214272758620698</v>
      </c>
      <c r="K2" s="1">
        <v>3.3267250689655201</v>
      </c>
      <c r="L2" s="1">
        <v>300.01527586206902</v>
      </c>
      <c r="M2" s="1">
        <v>8.0357586206896495E-3</v>
      </c>
      <c r="N2">
        <v>300</v>
      </c>
      <c r="O2">
        <v>1</v>
      </c>
      <c r="P2" s="1">
        <v>-2.6840717586206901</v>
      </c>
      <c r="Q2" s="1">
        <v>-3.0964570344827602</v>
      </c>
      <c r="R2">
        <v>1</v>
      </c>
      <c r="S2">
        <v>1089</v>
      </c>
      <c r="T2" s="7">
        <v>42742.474004629628</v>
      </c>
      <c r="X2" s="1"/>
      <c r="Y2" s="1"/>
    </row>
    <row r="3" spans="1:27" x14ac:dyDescent="0.25">
      <c r="A3" s="3">
        <v>149.99950013793099</v>
      </c>
      <c r="B3" s="1">
        <v>140.25711068965501</v>
      </c>
      <c r="C3" s="1">
        <v>25.340556413793099</v>
      </c>
      <c r="D3">
        <v>100</v>
      </c>
      <c r="E3" s="1">
        <v>42.604751206896601</v>
      </c>
      <c r="F3" s="1">
        <v>8.0782974137931003</v>
      </c>
      <c r="G3" s="1">
        <v>4.5055693233533001</v>
      </c>
      <c r="H3" s="1">
        <v>6.8937715179640797</v>
      </c>
      <c r="I3" s="1">
        <v>5.5519295538922098</v>
      </c>
      <c r="J3" s="1">
        <v>29.175774896551701</v>
      </c>
      <c r="K3" s="1">
        <v>53.177396275862101</v>
      </c>
      <c r="L3" s="1">
        <v>299.99225517241399</v>
      </c>
      <c r="M3" s="1">
        <v>0.106415965517241</v>
      </c>
      <c r="N3">
        <v>300</v>
      </c>
      <c r="O3">
        <v>1</v>
      </c>
      <c r="P3" s="1">
        <v>16.143213551724099</v>
      </c>
      <c r="Q3" s="1">
        <v>-0.44419293103448299</v>
      </c>
      <c r="R3">
        <v>2</v>
      </c>
      <c r="S3">
        <v>359</v>
      </c>
      <c r="T3" s="7">
        <v>42742.5156712963</v>
      </c>
      <c r="U3" s="1">
        <f>$F$2-F3</f>
        <v>1.3926136206896604</v>
      </c>
      <c r="V3" s="1">
        <f>INDEX(LINEST(U3:U7,G3:G7),1)</f>
        <v>0.31682760941981242</v>
      </c>
      <c r="W3" s="1">
        <f>INDEX(LINEST(U3:U7,G3:G7),2)</f>
        <v>-2.7565221328860634E-2</v>
      </c>
      <c r="X3" s="1">
        <f>((J3-$J$2)-(P3-$P$2)-(Q3-$Q$2))*0.93</f>
        <v>5.1845623324138082</v>
      </c>
      <c r="Y3" s="1">
        <f>(H3-I3)^2</f>
        <v>1.8005398565442536</v>
      </c>
      <c r="Z3" s="1">
        <f>Y3/U3</f>
        <v>1.2929213313686942</v>
      </c>
      <c r="AA3" s="1">
        <f>Y3/X3</f>
        <v>0.34728868920859618</v>
      </c>
    </row>
    <row r="4" spans="1:27" x14ac:dyDescent="0.25">
      <c r="A4" s="3">
        <v>149.99902344827601</v>
      </c>
      <c r="B4" s="1">
        <v>140.28265855172401</v>
      </c>
      <c r="C4" s="1">
        <v>25.337710241379298</v>
      </c>
      <c r="D4">
        <v>100</v>
      </c>
      <c r="E4" s="1">
        <v>50.382903517241402</v>
      </c>
      <c r="F4" s="1">
        <v>7.8142960344827603</v>
      </c>
      <c r="G4" s="1">
        <v>5.3280953772455097</v>
      </c>
      <c r="H4" s="1">
        <v>7.4821730479041904</v>
      </c>
      <c r="I4" s="1">
        <v>6.0170398652694601</v>
      </c>
      <c r="J4" s="1">
        <v>33.9684378275862</v>
      </c>
      <c r="K4" s="1">
        <v>3.1709044482758602</v>
      </c>
      <c r="L4" s="1">
        <v>300.00788275862101</v>
      </c>
      <c r="M4" s="1">
        <v>0.12394113793103401</v>
      </c>
      <c r="N4">
        <v>300</v>
      </c>
      <c r="O4">
        <v>1</v>
      </c>
      <c r="P4" s="1">
        <v>19.850702344827599</v>
      </c>
      <c r="Q4" s="1">
        <v>0.148137827586207</v>
      </c>
      <c r="R4">
        <v>3</v>
      </c>
      <c r="S4">
        <v>359</v>
      </c>
      <c r="T4" s="7">
        <v>42742.557337962964</v>
      </c>
      <c r="U4" s="1">
        <f t="shared" ref="U4:U7" si="0">$F$2-F4</f>
        <v>1.6566150000000004</v>
      </c>
      <c r="X4" s="1">
        <f t="shared" ref="X4:X7" si="1">((J4-$J$2)-(P4-$P$2)-(Q4-$Q$2))*0.93</f>
        <v>5.6429066751723962</v>
      </c>
      <c r="Y4" s="1">
        <f>(H4-I4)^2</f>
        <v>2.1466152428573739</v>
      </c>
      <c r="Z4" s="1">
        <f t="shared" ref="Z4:Z7" si="2">Y4/U4</f>
        <v>1.2957840191338201</v>
      </c>
      <c r="AA4" s="1">
        <f t="shared" ref="AA4:AA7" si="3">Y4/X4</f>
        <v>0.3804094886598125</v>
      </c>
    </row>
    <row r="5" spans="1:27" x14ac:dyDescent="0.25">
      <c r="A5" s="3">
        <v>150.00051824137901</v>
      </c>
      <c r="B5" s="1">
        <v>140.307847655172</v>
      </c>
      <c r="C5" s="1">
        <v>25.340422379310301</v>
      </c>
      <c r="D5">
        <v>100</v>
      </c>
      <c r="E5" s="1">
        <v>58.100858103448303</v>
      </c>
      <c r="F5" s="1">
        <v>7.5442218620689596</v>
      </c>
      <c r="G5" s="1">
        <v>6.1114556107784503</v>
      </c>
      <c r="H5" s="1">
        <v>8.0203910778443106</v>
      </c>
      <c r="I5" s="1">
        <v>6.45442810479042</v>
      </c>
      <c r="J5" s="1">
        <v>38.720018586206898</v>
      </c>
      <c r="K5" s="1">
        <v>0</v>
      </c>
      <c r="L5" s="1">
        <v>299.97339655172402</v>
      </c>
      <c r="M5" s="1">
        <v>0.141309931034483</v>
      </c>
      <c r="N5">
        <v>300</v>
      </c>
      <c r="O5">
        <v>1</v>
      </c>
      <c r="P5" s="1">
        <v>22.952310724137899</v>
      </c>
      <c r="Q5" s="1">
        <v>0.65030455172413804</v>
      </c>
      <c r="R5">
        <v>4</v>
      </c>
      <c r="S5">
        <v>359</v>
      </c>
      <c r="T5" s="7">
        <v>42742.599004629628</v>
      </c>
      <c r="U5" s="1">
        <f t="shared" si="0"/>
        <v>1.9266891724138011</v>
      </c>
      <c r="X5" s="1">
        <f t="shared" si="1"/>
        <v>6.7103659344827893</v>
      </c>
      <c r="Y5" s="1">
        <f>(H5-I5)^2</f>
        <v>2.4522400329757801</v>
      </c>
      <c r="Z5" s="1">
        <f t="shared" si="2"/>
        <v>1.2727740769433797</v>
      </c>
      <c r="AA5" s="1">
        <f t="shared" si="3"/>
        <v>0.36544058206637725</v>
      </c>
    </row>
    <row r="6" spans="1:27" x14ac:dyDescent="0.25">
      <c r="A6" s="3">
        <v>150.00078400000001</v>
      </c>
      <c r="B6" s="1">
        <v>140.32994765517199</v>
      </c>
      <c r="C6" s="1">
        <v>25.340724931034501</v>
      </c>
      <c r="D6">
        <v>100</v>
      </c>
      <c r="E6" s="1">
        <v>66.242839000000004</v>
      </c>
      <c r="F6" s="1">
        <v>7.2788337241379297</v>
      </c>
      <c r="G6" s="1">
        <v>6.9923712095808304</v>
      </c>
      <c r="H6" s="1">
        <v>8.5627281077844195</v>
      </c>
      <c r="I6" s="1">
        <v>6.8817321706586698</v>
      </c>
      <c r="J6" s="1">
        <v>43.778494379310303</v>
      </c>
      <c r="K6" s="1">
        <v>50.168283827586201</v>
      </c>
      <c r="L6" s="1">
        <v>300.21232413793098</v>
      </c>
      <c r="M6" s="1">
        <v>0.15950893103448299</v>
      </c>
      <c r="N6">
        <v>300</v>
      </c>
      <c r="O6">
        <v>1</v>
      </c>
      <c r="P6" s="1">
        <v>26.682816896551699</v>
      </c>
      <c r="Q6" s="1">
        <v>1.0838945862069</v>
      </c>
      <c r="R6">
        <v>5</v>
      </c>
      <c r="S6">
        <v>359</v>
      </c>
      <c r="T6" s="7">
        <v>42742.6406712963</v>
      </c>
      <c r="U6" s="1">
        <f t="shared" si="0"/>
        <v>2.192077310344831</v>
      </c>
      <c r="X6" s="1">
        <f t="shared" si="1"/>
        <v>7.5421389496551532</v>
      </c>
      <c r="Y6" s="1">
        <f>(H6-I6)^2</f>
        <v>2.8257473406332774</v>
      </c>
      <c r="Z6" s="1">
        <f t="shared" si="2"/>
        <v>1.2890728476126443</v>
      </c>
      <c r="AA6" s="1">
        <f t="shared" si="3"/>
        <v>0.37466126777768766</v>
      </c>
    </row>
    <row r="7" spans="1:27" x14ac:dyDescent="0.25">
      <c r="A7" s="3">
        <v>150.00031355172399</v>
      </c>
      <c r="B7" s="1">
        <v>140.352111275862</v>
      </c>
      <c r="C7" s="1">
        <v>25.341471103448299</v>
      </c>
      <c r="D7">
        <v>100</v>
      </c>
      <c r="E7" s="1">
        <v>73.655495862069003</v>
      </c>
      <c r="F7" s="1">
        <v>7.0399344482758597</v>
      </c>
      <c r="G7" s="1">
        <v>7.7946716706586896</v>
      </c>
      <c r="H7" s="1">
        <v>9.0299216676646594</v>
      </c>
      <c r="I7" s="1">
        <v>7.2515299401197701</v>
      </c>
      <c r="J7" s="1">
        <v>48.397039344827597</v>
      </c>
      <c r="K7" s="1">
        <v>54.590452931034498</v>
      </c>
      <c r="L7" s="1">
        <v>300.32922068965502</v>
      </c>
      <c r="M7" s="1">
        <v>0.17612955172413799</v>
      </c>
      <c r="N7">
        <v>300</v>
      </c>
      <c r="O7">
        <v>1</v>
      </c>
      <c r="P7" s="1">
        <v>29.872740586206898</v>
      </c>
      <c r="Q7" s="1">
        <v>1.6486353793103401</v>
      </c>
      <c r="R7">
        <v>6</v>
      </c>
      <c r="S7">
        <v>359</v>
      </c>
      <c r="T7" s="7">
        <v>42742.682337962964</v>
      </c>
      <c r="U7" s="1">
        <f t="shared" si="0"/>
        <v>2.430976586206901</v>
      </c>
      <c r="X7" s="1">
        <f t="shared" si="1"/>
        <v>8.3455477986206983</v>
      </c>
      <c r="Y7" s="1">
        <f>(H7-I7)^2</f>
        <v>3.1626771366000956</v>
      </c>
      <c r="Z7" s="1">
        <f t="shared" si="2"/>
        <v>1.3009903733934685</v>
      </c>
      <c r="AA7" s="1">
        <f t="shared" si="3"/>
        <v>0.37896579264968128</v>
      </c>
    </row>
    <row r="8" spans="1:27" x14ac:dyDescent="0.25">
      <c r="A8" s="3">
        <v>149.99888717241399</v>
      </c>
      <c r="B8" s="1">
        <v>140.19825320689699</v>
      </c>
      <c r="C8" s="1">
        <v>25.3332101724138</v>
      </c>
      <c r="D8">
        <v>100</v>
      </c>
      <c r="E8" s="1">
        <v>10</v>
      </c>
      <c r="F8" s="1">
        <v>9.4478002068965505</v>
      </c>
      <c r="G8" s="1">
        <v>0</v>
      </c>
      <c r="H8" s="1">
        <v>0</v>
      </c>
      <c r="I8" s="1">
        <v>0</v>
      </c>
      <c r="J8" s="1">
        <v>2.2680798620689702</v>
      </c>
      <c r="K8" s="1">
        <v>3.5911215517241399</v>
      </c>
      <c r="L8" s="1">
        <v>300.01258275862102</v>
      </c>
      <c r="M8" s="1">
        <v>8.0326551724137895E-3</v>
      </c>
      <c r="N8">
        <v>300</v>
      </c>
      <c r="O8">
        <v>1</v>
      </c>
      <c r="P8" s="1">
        <v>-2.5978705517241401</v>
      </c>
      <c r="Q8" s="1">
        <v>-3.10253765517241</v>
      </c>
      <c r="R8">
        <v>7</v>
      </c>
      <c r="S8">
        <v>359</v>
      </c>
      <c r="T8" s="7">
        <v>42742.724004629628</v>
      </c>
      <c r="X8" s="1"/>
      <c r="Y8" s="1"/>
    </row>
    <row r="9" spans="1:27" x14ac:dyDescent="0.25">
      <c r="A9" s="3">
        <v>200.00049879310299</v>
      </c>
      <c r="B9" s="1">
        <v>186.49960855172401</v>
      </c>
      <c r="C9" s="1">
        <v>25.390914793103398</v>
      </c>
      <c r="D9">
        <v>100</v>
      </c>
      <c r="E9" s="1">
        <v>10</v>
      </c>
      <c r="F9" s="1">
        <v>14.1020694827586</v>
      </c>
      <c r="G9" s="1">
        <v>0</v>
      </c>
      <c r="H9" s="1">
        <v>0</v>
      </c>
      <c r="I9" s="1">
        <v>0</v>
      </c>
      <c r="J9" s="1">
        <v>2.2699855172413801</v>
      </c>
      <c r="K9" s="1">
        <v>3.5982433103448299</v>
      </c>
      <c r="L9" s="1">
        <v>300.01064137931002</v>
      </c>
      <c r="M9" s="1">
        <v>8.0397931034482794E-3</v>
      </c>
      <c r="N9">
        <v>300</v>
      </c>
      <c r="O9">
        <v>1</v>
      </c>
      <c r="P9" s="1">
        <v>-2.6737246896551699</v>
      </c>
      <c r="Q9" s="1">
        <v>-2.8931027931034499</v>
      </c>
      <c r="R9">
        <v>8</v>
      </c>
      <c r="S9">
        <v>719</v>
      </c>
      <c r="T9" s="7">
        <v>42742.807337962964</v>
      </c>
      <c r="X9" s="1"/>
      <c r="Y9" s="1"/>
    </row>
    <row r="10" spans="1:27" x14ac:dyDescent="0.25">
      <c r="A10" s="3">
        <v>199.99920389655199</v>
      </c>
      <c r="B10" s="1">
        <v>186.43842972413799</v>
      </c>
      <c r="C10" s="1">
        <v>25.395842758620699</v>
      </c>
      <c r="D10">
        <v>100</v>
      </c>
      <c r="E10" s="1">
        <v>43.060270551724102</v>
      </c>
      <c r="F10" s="1">
        <v>12.2407907931034</v>
      </c>
      <c r="G10" s="1">
        <v>4.5737873413173604</v>
      </c>
      <c r="H10" s="1">
        <v>6.9504275508981896</v>
      </c>
      <c r="I10" s="1">
        <v>5.6004804670658803</v>
      </c>
      <c r="J10" s="1">
        <v>28.785586862069</v>
      </c>
      <c r="K10" s="1">
        <v>33.462437965517204</v>
      </c>
      <c r="L10" s="1">
        <v>300.083996551724</v>
      </c>
      <c r="M10" s="1">
        <v>0.102171620689655</v>
      </c>
      <c r="N10">
        <v>300</v>
      </c>
      <c r="O10">
        <v>1</v>
      </c>
      <c r="P10" s="1">
        <v>15.700199551724101</v>
      </c>
      <c r="Q10" s="1">
        <v>-0.32128672413793102</v>
      </c>
      <c r="R10">
        <v>9</v>
      </c>
      <c r="S10">
        <v>359</v>
      </c>
      <c r="T10" s="7">
        <v>42742.849004629628</v>
      </c>
      <c r="U10" s="1">
        <f>$F$9-F10</f>
        <v>1.8612786896551992</v>
      </c>
      <c r="V10" s="1">
        <f>INDEX(LINEST(U10:U14,G10:G14),1)</f>
        <v>0.41368679595833047</v>
      </c>
      <c r="W10" s="1">
        <f>INDEX(LINEST(U10:U14,G10:G14),2)</f>
        <v>-3.1372861037700428E-2</v>
      </c>
      <c r="X10" s="1">
        <f>((J10-$J$9)-(P10-$P$9)-(Q10-$Q$9))*0.93</f>
        <v>5.1799707620690318</v>
      </c>
      <c r="Y10" s="1">
        <f>(H10-I10)^2</f>
        <v>1.8223571291473559</v>
      </c>
      <c r="Z10" s="1">
        <f>Y10/U10</f>
        <v>0.97908880560221023</v>
      </c>
      <c r="AA10" s="1">
        <f>Y10/X10</f>
        <v>0.35180838133137515</v>
      </c>
    </row>
    <row r="11" spans="1:27" x14ac:dyDescent="0.25">
      <c r="A11" s="3">
        <v>199.99900965517199</v>
      </c>
      <c r="B11" s="1">
        <v>186.428959724138</v>
      </c>
      <c r="C11" s="1">
        <v>25.393527793103399</v>
      </c>
      <c r="D11">
        <v>100</v>
      </c>
      <c r="E11" s="1">
        <v>51.430575724137903</v>
      </c>
      <c r="F11" s="1">
        <v>11.8747586206897</v>
      </c>
      <c r="G11" s="1">
        <v>5.4388648712574801</v>
      </c>
      <c r="H11" s="1">
        <v>7.5573053802395096</v>
      </c>
      <c r="I11" s="1">
        <v>6.0775567754491098</v>
      </c>
      <c r="J11" s="1">
        <v>33.846233793103401</v>
      </c>
      <c r="K11" s="1">
        <v>39.047801275862099</v>
      </c>
      <c r="L11" s="1">
        <v>300.09603448275902</v>
      </c>
      <c r="M11" s="1">
        <v>0.119351965517241</v>
      </c>
      <c r="N11">
        <v>300</v>
      </c>
      <c r="O11">
        <v>1</v>
      </c>
      <c r="P11" s="1">
        <v>19.465688827586199</v>
      </c>
      <c r="Q11" s="1">
        <v>5.2023482758620697E-2</v>
      </c>
      <c r="R11">
        <v>10</v>
      </c>
      <c r="S11">
        <v>359</v>
      </c>
      <c r="T11" s="7">
        <v>42742.8906712963</v>
      </c>
      <c r="U11" s="1">
        <f t="shared" ref="U11:U14" si="4">$F$9-F11</f>
        <v>2.2273108620688991</v>
      </c>
      <c r="X11" s="1">
        <f t="shared" ref="X11:X14" si="5">((J11-$J$9)-(P11-$P$9)-(Q11-$Q$9))*0.93</f>
        <v>6.0372888889654801</v>
      </c>
      <c r="Y11" s="1">
        <f>(H11-I11)^2</f>
        <v>2.189655933379135</v>
      </c>
      <c r="Z11" s="1">
        <f t="shared" ref="Z11:Z14" si="6">Y11/U11</f>
        <v>0.9830939949465396</v>
      </c>
      <c r="AA11" s="1">
        <f t="shared" ref="AA11:AA14" si="7">Y11/X11</f>
        <v>0.36268861299336358</v>
      </c>
    </row>
    <row r="12" spans="1:27" x14ac:dyDescent="0.25">
      <c r="A12" s="3">
        <v>199.99850251724101</v>
      </c>
      <c r="B12" s="1">
        <v>186.42357034482799</v>
      </c>
      <c r="C12" s="1">
        <v>25.393987965517201</v>
      </c>
      <c r="D12">
        <v>100</v>
      </c>
      <c r="E12" s="1">
        <v>59.250178724137903</v>
      </c>
      <c r="F12" s="1">
        <v>11.522664862069</v>
      </c>
      <c r="G12" s="1">
        <v>6.3238000658682596</v>
      </c>
      <c r="H12" s="1">
        <v>8.1314560479041909</v>
      </c>
      <c r="I12" s="1">
        <v>6.5300277005988097</v>
      </c>
      <c r="J12" s="1">
        <v>38.586458689655203</v>
      </c>
      <c r="K12" s="1">
        <v>44.083798000000002</v>
      </c>
      <c r="L12" s="1">
        <v>300.11704482758603</v>
      </c>
      <c r="M12" s="1">
        <v>0.13520865517241401</v>
      </c>
      <c r="N12">
        <v>300</v>
      </c>
      <c r="O12">
        <v>1</v>
      </c>
      <c r="P12" s="1">
        <v>22.5742921034483</v>
      </c>
      <c r="Q12" s="1">
        <v>0.76786627586206901</v>
      </c>
      <c r="R12">
        <v>11</v>
      </c>
      <c r="S12">
        <v>359</v>
      </c>
      <c r="T12" s="7">
        <v>42742.932337962964</v>
      </c>
      <c r="U12" s="1">
        <f t="shared" si="4"/>
        <v>2.5794046206895995</v>
      </c>
      <c r="X12" s="1">
        <f t="shared" si="5"/>
        <v>6.8889631986206945</v>
      </c>
      <c r="Y12" s="1">
        <f>(H12-I12)^2</f>
        <v>2.5645727515532446</v>
      </c>
      <c r="Z12" s="1">
        <f t="shared" si="6"/>
        <v>0.99424988657561231</v>
      </c>
      <c r="AA12" s="1">
        <f t="shared" si="7"/>
        <v>0.37227267407477549</v>
      </c>
    </row>
    <row r="13" spans="1:27" x14ac:dyDescent="0.25">
      <c r="A13" s="3">
        <v>199.99985213793099</v>
      </c>
      <c r="B13" s="1">
        <v>186.41715272413799</v>
      </c>
      <c r="C13" s="1">
        <v>25.396453379310401</v>
      </c>
      <c r="D13">
        <v>100</v>
      </c>
      <c r="E13" s="1">
        <v>67.039650551724094</v>
      </c>
      <c r="F13" s="1">
        <v>11.1929792413793</v>
      </c>
      <c r="G13" s="1">
        <v>7.1529170568862304</v>
      </c>
      <c r="H13" s="1">
        <v>8.6375912694610903</v>
      </c>
      <c r="I13" s="1">
        <v>6.9301697964071902</v>
      </c>
      <c r="J13" s="1">
        <v>43.287237827586203</v>
      </c>
      <c r="K13" s="1">
        <v>49.379323206896601</v>
      </c>
      <c r="L13" s="1">
        <v>300.21943103448302</v>
      </c>
      <c r="M13" s="1">
        <v>0.150663137931034</v>
      </c>
      <c r="N13">
        <v>300</v>
      </c>
      <c r="O13">
        <v>1</v>
      </c>
      <c r="P13" s="1">
        <v>26.136316344827598</v>
      </c>
      <c r="Q13" s="1">
        <v>1.1015602758620699</v>
      </c>
      <c r="R13">
        <v>12</v>
      </c>
      <c r="S13">
        <v>359</v>
      </c>
      <c r="T13" s="7">
        <v>42742.974004629628</v>
      </c>
      <c r="U13" s="1">
        <f t="shared" si="4"/>
        <v>2.9090902413792996</v>
      </c>
      <c r="X13" s="1">
        <f t="shared" si="5"/>
        <v>7.6376698324137786</v>
      </c>
      <c r="Y13" s="1">
        <f>(H13-I13)^2</f>
        <v>2.9152880866455502</v>
      </c>
      <c r="Z13" s="1">
        <f t="shared" si="6"/>
        <v>1.0021305097992808</v>
      </c>
      <c r="AA13" s="1">
        <f t="shared" si="7"/>
        <v>0.38169862675567034</v>
      </c>
    </row>
    <row r="14" spans="1:27" x14ac:dyDescent="0.25">
      <c r="A14" s="3">
        <v>200.002827</v>
      </c>
      <c r="B14" s="1">
        <v>186.40359810344799</v>
      </c>
      <c r="C14" s="1">
        <v>25.3923633793103</v>
      </c>
      <c r="D14">
        <v>100</v>
      </c>
      <c r="E14" s="1">
        <v>75.589902827586201</v>
      </c>
      <c r="F14" s="1">
        <v>10.824050344827601</v>
      </c>
      <c r="G14" s="1">
        <v>7.9643004071856298</v>
      </c>
      <c r="H14" s="1">
        <v>9.1104799131736307</v>
      </c>
      <c r="I14" s="1">
        <v>7.3085496167664603</v>
      </c>
      <c r="J14" s="1">
        <v>48.333262137931001</v>
      </c>
      <c r="K14" s="1">
        <v>54.646418172413803</v>
      </c>
      <c r="L14" s="1">
        <v>300.274368965517</v>
      </c>
      <c r="M14" s="1">
        <v>0.16667899999999999</v>
      </c>
      <c r="N14">
        <v>300</v>
      </c>
      <c r="O14">
        <v>1</v>
      </c>
      <c r="P14" s="1">
        <v>29.5350202413793</v>
      </c>
      <c r="Q14" s="1">
        <v>1.7810383448275899</v>
      </c>
      <c r="R14">
        <v>13</v>
      </c>
      <c r="S14">
        <v>359</v>
      </c>
      <c r="T14" s="7">
        <v>42743.0156712963</v>
      </c>
      <c r="U14" s="1">
        <f t="shared" si="4"/>
        <v>3.2780191379309986</v>
      </c>
      <c r="X14" s="1">
        <f t="shared" si="5"/>
        <v>8.5377632131034265</v>
      </c>
      <c r="Y14" s="1">
        <f>(H14-I14)^2</f>
        <v>3.246952793110033</v>
      </c>
      <c r="Z14" s="1">
        <f t="shared" si="6"/>
        <v>0.99052282994278862</v>
      </c>
      <c r="AA14" s="1">
        <f t="shared" si="7"/>
        <v>0.38030485410121662</v>
      </c>
    </row>
    <row r="15" spans="1:27" x14ac:dyDescent="0.25">
      <c r="A15" s="3">
        <v>199.999597517241</v>
      </c>
      <c r="B15" s="1">
        <v>186.53441000000001</v>
      </c>
      <c r="C15" s="1">
        <v>25.391255103448302</v>
      </c>
      <c r="D15">
        <v>100</v>
      </c>
      <c r="E15" s="1">
        <v>10</v>
      </c>
      <c r="F15" s="1">
        <v>14.0847563448276</v>
      </c>
      <c r="G15" s="1">
        <v>0</v>
      </c>
      <c r="H15" s="1">
        <v>0</v>
      </c>
      <c r="I15" s="1">
        <v>0</v>
      </c>
      <c r="J15" s="1">
        <v>2.1808547586206899</v>
      </c>
      <c r="K15" s="1">
        <v>3.52560806896552</v>
      </c>
      <c r="L15" s="1">
        <v>300.01085172413798</v>
      </c>
      <c r="M15" s="1">
        <v>8.0437586206896592E-3</v>
      </c>
      <c r="N15">
        <v>300</v>
      </c>
      <c r="O15">
        <v>1</v>
      </c>
      <c r="P15" s="1">
        <v>-2.4011857931034499</v>
      </c>
      <c r="Q15" s="1">
        <v>-3.0027139655172399</v>
      </c>
      <c r="R15">
        <v>14</v>
      </c>
      <c r="S15">
        <v>359</v>
      </c>
      <c r="T15" s="7">
        <v>42743.057337962964</v>
      </c>
      <c r="X15" s="1"/>
      <c r="Y15" s="1"/>
    </row>
    <row r="16" spans="1:27" x14ac:dyDescent="0.25">
      <c r="A16" s="3">
        <v>249.99936600000001</v>
      </c>
      <c r="B16" s="1">
        <v>232.59003251724101</v>
      </c>
      <c r="C16" s="1">
        <v>25.451599103448299</v>
      </c>
      <c r="D16">
        <v>100</v>
      </c>
      <c r="E16" s="1">
        <v>10</v>
      </c>
      <c r="F16" s="1">
        <v>19.235535655172399</v>
      </c>
      <c r="G16" s="1">
        <v>0</v>
      </c>
      <c r="H16" s="1">
        <v>0</v>
      </c>
      <c r="I16" s="1">
        <v>0</v>
      </c>
      <c r="J16" s="1">
        <v>2.1862154482758598</v>
      </c>
      <c r="K16" s="1">
        <v>3.2553014137931</v>
      </c>
      <c r="L16" s="1">
        <v>300.00656206896599</v>
      </c>
      <c r="M16" s="1">
        <v>8.0549999999999997E-3</v>
      </c>
      <c r="N16">
        <v>300</v>
      </c>
      <c r="O16">
        <v>1</v>
      </c>
      <c r="P16" s="1">
        <v>-2.4953080000000001</v>
      </c>
      <c r="Q16" s="1">
        <v>-2.8669488965517198</v>
      </c>
      <c r="R16">
        <v>15</v>
      </c>
      <c r="S16">
        <v>719</v>
      </c>
      <c r="T16" s="7">
        <v>42743.1406712963</v>
      </c>
      <c r="X16" s="1"/>
      <c r="Y16" s="1"/>
    </row>
    <row r="17" spans="1:27" x14ac:dyDescent="0.25">
      <c r="A17" s="3">
        <v>250.00105555172399</v>
      </c>
      <c r="B17" s="1">
        <v>232.36902751724099</v>
      </c>
      <c r="C17" s="1">
        <v>25.460733896551702</v>
      </c>
      <c r="D17">
        <v>100</v>
      </c>
      <c r="E17" s="1">
        <v>43.927206827586197</v>
      </c>
      <c r="F17" s="1">
        <v>16.800119034482801</v>
      </c>
      <c r="G17" s="1">
        <v>4.9195102664670696</v>
      </c>
      <c r="H17" s="1">
        <v>7.0492153443113699</v>
      </c>
      <c r="I17" s="1">
        <v>5.5948905928143704</v>
      </c>
      <c r="J17" s="1">
        <v>29.275424103448302</v>
      </c>
      <c r="K17" s="1">
        <v>34.181614068965501</v>
      </c>
      <c r="L17" s="1">
        <v>300.082217241379</v>
      </c>
      <c r="M17" s="1">
        <v>0.10701562068965501</v>
      </c>
      <c r="N17">
        <v>300</v>
      </c>
      <c r="O17">
        <v>1</v>
      </c>
      <c r="P17" s="1">
        <v>15.6787963448276</v>
      </c>
      <c r="Q17" s="1">
        <v>-8.4382310344827599E-2</v>
      </c>
      <c r="R17">
        <v>16</v>
      </c>
      <c r="S17">
        <v>359</v>
      </c>
      <c r="T17" s="7">
        <v>42743.182337962964</v>
      </c>
      <c r="U17" s="1">
        <f>$F$16-F17</f>
        <v>2.4354166206895975</v>
      </c>
      <c r="V17" s="1">
        <f>INDEX(LINEST(U17:U21,G17:G21),1)</f>
        <v>0.47966999468012256</v>
      </c>
      <c r="W17" s="1">
        <f>INDEX(LINEST(U17:U21,G17:G21),2)</f>
        <v>7.4843014550396436E-2</v>
      </c>
      <c r="X17" s="1">
        <f>((J17-$J$16)-(P17-$P$16)-(Q17-$Q$16))*0.93</f>
        <v>5.7032600834482929</v>
      </c>
      <c r="Y17" s="1">
        <f>(H17-I17)^2</f>
        <v>2.1150604828168094</v>
      </c>
      <c r="Z17" s="1">
        <f>Y17/U17</f>
        <v>0.86845941053729114</v>
      </c>
      <c r="AA17" s="1">
        <f>Y17/X17</f>
        <v>0.37085113634481248</v>
      </c>
    </row>
    <row r="18" spans="1:27" x14ac:dyDescent="0.25">
      <c r="A18" s="3">
        <v>250.00193110344799</v>
      </c>
      <c r="B18" s="1">
        <v>232.33411962068999</v>
      </c>
      <c r="C18" s="1">
        <v>25.459374241379301</v>
      </c>
      <c r="D18">
        <v>100</v>
      </c>
      <c r="E18" s="1">
        <v>51.803473586206898</v>
      </c>
      <c r="F18" s="1">
        <v>16.3642094827586</v>
      </c>
      <c r="G18" s="1">
        <v>5.8315805928143698</v>
      </c>
      <c r="H18" s="1">
        <v>7.6573510359281496</v>
      </c>
      <c r="I18" s="1">
        <v>6.0672385419161596</v>
      </c>
      <c r="J18" s="1">
        <v>33.995747241379298</v>
      </c>
      <c r="K18" s="1">
        <v>39.660226931034501</v>
      </c>
      <c r="L18" s="1">
        <v>300.08591034482799</v>
      </c>
      <c r="M18" s="1">
        <v>0.124355310344828</v>
      </c>
      <c r="N18">
        <v>300</v>
      </c>
      <c r="O18">
        <v>1</v>
      </c>
      <c r="P18" s="1">
        <v>18.526258103448299</v>
      </c>
      <c r="Q18" s="1">
        <v>0.30702775862068998</v>
      </c>
      <c r="R18">
        <v>17</v>
      </c>
      <c r="S18">
        <v>359</v>
      </c>
      <c r="T18" s="7">
        <v>42743.224004629628</v>
      </c>
      <c r="U18" s="1">
        <f t="shared" ref="U18:U21" si="8">$F$16-F18</f>
        <v>2.8713261724137986</v>
      </c>
      <c r="X18" s="1">
        <f t="shared" ref="X18:X21" si="9">((J18-$J$16)-(P18-$P$16)-(Q18-$Q$16))*0.93</f>
        <v>7.0810098020689374</v>
      </c>
      <c r="Y18" s="1">
        <f>(H18-I18)^2</f>
        <v>2.5284577436130307</v>
      </c>
      <c r="Z18" s="1">
        <f t="shared" ref="Z18:Z21" si="10">Y18/U18</f>
        <v>0.88058882613376754</v>
      </c>
      <c r="AA18" s="1">
        <f t="shared" ref="AA18:AA21" si="11">Y18/X18</f>
        <v>0.35707587113835981</v>
      </c>
    </row>
    <row r="19" spans="1:27" x14ac:dyDescent="0.25">
      <c r="A19" s="3">
        <v>250.00194793103401</v>
      </c>
      <c r="B19" s="1">
        <v>232.29809782758599</v>
      </c>
      <c r="C19" s="1">
        <v>25.462127896551699</v>
      </c>
      <c r="D19">
        <v>100</v>
      </c>
      <c r="E19" s="1">
        <v>59.522823413793098</v>
      </c>
      <c r="F19" s="1">
        <v>15.933860724137901</v>
      </c>
      <c r="G19" s="1">
        <v>6.7300152724550903</v>
      </c>
      <c r="H19" s="1">
        <v>8.2065964940119702</v>
      </c>
      <c r="I19" s="1">
        <v>6.49086005988024</v>
      </c>
      <c r="J19" s="1">
        <v>38.656736275862102</v>
      </c>
      <c r="K19" s="1">
        <v>45.060585862068997</v>
      </c>
      <c r="L19" s="1">
        <v>300.12814137931002</v>
      </c>
      <c r="M19" s="1">
        <v>0.141322379310345</v>
      </c>
      <c r="N19">
        <v>300</v>
      </c>
      <c r="O19">
        <v>1</v>
      </c>
      <c r="P19" s="1">
        <v>22.0867801724138</v>
      </c>
      <c r="Q19" s="1">
        <v>0.60285037931034502</v>
      </c>
      <c r="R19">
        <v>18</v>
      </c>
      <c r="S19">
        <v>359</v>
      </c>
      <c r="T19" s="7">
        <v>42743.2656712963</v>
      </c>
      <c r="U19" s="1">
        <f t="shared" si="8"/>
        <v>3.3016749310344977</v>
      </c>
      <c r="X19" s="1">
        <f t="shared" si="9"/>
        <v>7.8293290427586495</v>
      </c>
      <c r="Y19" s="1">
        <f>(H19-I19)^2</f>
        <v>2.9437515114070654</v>
      </c>
      <c r="Z19" s="1">
        <f t="shared" si="10"/>
        <v>0.89159337999538135</v>
      </c>
      <c r="AA19" s="1">
        <f t="shared" si="11"/>
        <v>0.37599026625784016</v>
      </c>
    </row>
    <row r="20" spans="1:27" x14ac:dyDescent="0.25">
      <c r="A20" s="3">
        <v>250.001055482759</v>
      </c>
      <c r="B20" s="1">
        <v>232.25412248275899</v>
      </c>
      <c r="C20" s="1">
        <v>25.460958896551698</v>
      </c>
      <c r="D20">
        <v>100</v>
      </c>
      <c r="E20" s="1">
        <v>67.787424931034494</v>
      </c>
      <c r="F20" s="1">
        <v>15.480645137931001</v>
      </c>
      <c r="G20" s="1">
        <v>7.6685597964071803</v>
      </c>
      <c r="H20" s="1">
        <v>8.7451271497005898</v>
      </c>
      <c r="I20" s="1">
        <v>6.9077712245508902</v>
      </c>
      <c r="J20" s="1">
        <v>43.686259620689697</v>
      </c>
      <c r="K20" s="1">
        <v>50.829111172413803</v>
      </c>
      <c r="L20" s="1">
        <v>300.25957586206903</v>
      </c>
      <c r="M20" s="1">
        <v>0.15949793103448301</v>
      </c>
      <c r="N20">
        <v>300</v>
      </c>
      <c r="O20">
        <v>1</v>
      </c>
      <c r="P20" s="1">
        <v>25.409507758620698</v>
      </c>
      <c r="Q20" s="1">
        <v>0.94642082758620705</v>
      </c>
      <c r="R20">
        <v>19</v>
      </c>
      <c r="S20">
        <v>359</v>
      </c>
      <c r="T20" s="7">
        <v>42743.307337962964</v>
      </c>
      <c r="U20" s="1">
        <f t="shared" si="8"/>
        <v>3.7548905172413978</v>
      </c>
      <c r="X20" s="1">
        <f t="shared" si="9"/>
        <v>9.0971285813793461</v>
      </c>
      <c r="Y20" s="1">
        <f>(H20-I20)^2</f>
        <v>3.3758767956827085</v>
      </c>
      <c r="Z20" s="1">
        <f t="shared" si="10"/>
        <v>0.89906131222245622</v>
      </c>
      <c r="AA20" s="1">
        <f t="shared" si="11"/>
        <v>0.3710925667899973</v>
      </c>
    </row>
    <row r="21" spans="1:27" x14ac:dyDescent="0.25">
      <c r="A21" s="3">
        <v>249.999549103448</v>
      </c>
      <c r="B21" s="1">
        <v>232.22534975862101</v>
      </c>
      <c r="C21" s="1">
        <v>25.4632234827586</v>
      </c>
      <c r="D21">
        <v>100</v>
      </c>
      <c r="E21" s="1">
        <v>75.532365034482794</v>
      </c>
      <c r="F21" s="1">
        <v>15.0426701724138</v>
      </c>
      <c r="G21" s="1">
        <v>8.5859415329341306</v>
      </c>
      <c r="H21" s="1">
        <v>9.2457267724550896</v>
      </c>
      <c r="I21" s="1">
        <v>7.2996785329341298</v>
      </c>
      <c r="J21" s="1">
        <v>48.309334344827597</v>
      </c>
      <c r="K21" s="1">
        <v>55.460877241379301</v>
      </c>
      <c r="L21" s="1">
        <v>300.28644482758602</v>
      </c>
      <c r="M21" s="1">
        <v>0.17626968965517201</v>
      </c>
      <c r="N21">
        <v>300</v>
      </c>
      <c r="O21">
        <v>1</v>
      </c>
      <c r="P21" s="1">
        <v>28.532955000000001</v>
      </c>
      <c r="Q21" s="1">
        <v>1.6125728275862099</v>
      </c>
      <c r="R21">
        <v>20</v>
      </c>
      <c r="S21">
        <v>359</v>
      </c>
      <c r="T21" s="7">
        <v>42743.349004629628</v>
      </c>
      <c r="U21" s="1">
        <f t="shared" si="8"/>
        <v>4.1928654827585987</v>
      </c>
      <c r="X21" s="1">
        <f t="shared" si="9"/>
        <v>9.8722607803448383</v>
      </c>
      <c r="Y21" s="1">
        <f>(H21-I21)^2</f>
        <v>3.7871037505426268</v>
      </c>
      <c r="Z21" s="1">
        <f t="shared" si="10"/>
        <v>0.90322567373446705</v>
      </c>
      <c r="AA21" s="1">
        <f t="shared" si="11"/>
        <v>0.38361058675461196</v>
      </c>
    </row>
    <row r="22" spans="1:27" x14ac:dyDescent="0.25">
      <c r="A22" s="3">
        <v>249.99968213793099</v>
      </c>
      <c r="B22" s="1">
        <v>232.606866206897</v>
      </c>
      <c r="C22" s="1">
        <v>25.454579758620699</v>
      </c>
      <c r="D22">
        <v>100</v>
      </c>
      <c r="E22" s="1">
        <v>10</v>
      </c>
      <c r="F22" s="1">
        <v>19.218565482758599</v>
      </c>
      <c r="G22" s="1">
        <v>0</v>
      </c>
      <c r="H22" s="1">
        <v>0</v>
      </c>
      <c r="I22" s="1">
        <v>0</v>
      </c>
      <c r="J22" s="1">
        <v>1.7296779310344801</v>
      </c>
      <c r="K22" s="1">
        <v>3.4321312413793099</v>
      </c>
      <c r="L22" s="1">
        <v>300.01213793103398</v>
      </c>
      <c r="M22" s="1">
        <v>8.0465172413793102E-3</v>
      </c>
      <c r="N22">
        <v>300</v>
      </c>
      <c r="O22">
        <v>1</v>
      </c>
      <c r="P22" s="1">
        <v>-2.4337832068965501</v>
      </c>
      <c r="Q22" s="1">
        <v>-2.6451060000000002</v>
      </c>
      <c r="R22">
        <v>21</v>
      </c>
      <c r="S22">
        <v>359</v>
      </c>
      <c r="T22" s="7">
        <v>42743.3906712963</v>
      </c>
      <c r="X22" s="1"/>
      <c r="Y22" s="1"/>
    </row>
    <row r="23" spans="1:27" x14ac:dyDescent="0.25">
      <c r="A23" s="3">
        <v>300.00002420689702</v>
      </c>
      <c r="B23" s="1">
        <v>278.59898534482801</v>
      </c>
      <c r="C23" s="1">
        <v>25.5264099310345</v>
      </c>
      <c r="D23">
        <v>100</v>
      </c>
      <c r="E23" s="1">
        <v>10</v>
      </c>
      <c r="F23" s="1">
        <v>24.953056862069001</v>
      </c>
      <c r="G23" s="1">
        <v>0</v>
      </c>
      <c r="H23" s="1">
        <v>0</v>
      </c>
      <c r="I23" s="1">
        <v>0</v>
      </c>
      <c r="J23" s="1">
        <v>1.7298850344827601</v>
      </c>
      <c r="K23" s="1">
        <v>3.4598496551724098</v>
      </c>
      <c r="L23" s="1">
        <v>300.01021034482801</v>
      </c>
      <c r="M23" s="1">
        <v>8.0445517241379307E-3</v>
      </c>
      <c r="N23">
        <v>300</v>
      </c>
      <c r="O23">
        <v>1</v>
      </c>
      <c r="P23" s="1">
        <v>-2.6413032758620698</v>
      </c>
      <c r="Q23" s="1">
        <v>-2.8676564137931</v>
      </c>
      <c r="R23">
        <v>22</v>
      </c>
      <c r="S23">
        <v>719</v>
      </c>
      <c r="T23" s="7">
        <v>42743.474004629628</v>
      </c>
      <c r="X23" s="1"/>
      <c r="Y23" s="1"/>
    </row>
    <row r="24" spans="1:27" x14ac:dyDescent="0.25">
      <c r="A24" s="3">
        <v>299.99972948275899</v>
      </c>
      <c r="B24" s="1">
        <v>278.33410334482801</v>
      </c>
      <c r="C24" s="1">
        <v>25.5364115517241</v>
      </c>
      <c r="D24">
        <v>100</v>
      </c>
      <c r="E24" s="1">
        <v>44.471843689655202</v>
      </c>
      <c r="F24" s="1">
        <v>22.1156415172414</v>
      </c>
      <c r="G24" s="1">
        <v>5.2310911586826396</v>
      </c>
      <c r="H24" s="1">
        <v>7.11123480838324</v>
      </c>
      <c r="I24" s="1">
        <v>5.5531981167664597</v>
      </c>
      <c r="J24" s="1">
        <v>28.9459061724138</v>
      </c>
      <c r="K24" s="1">
        <v>33.630034620689699</v>
      </c>
      <c r="L24" s="1">
        <v>300.08709655172402</v>
      </c>
      <c r="M24" s="1">
        <v>0.103498482758621</v>
      </c>
      <c r="N24">
        <v>300</v>
      </c>
      <c r="O24">
        <v>1</v>
      </c>
      <c r="P24" s="1">
        <v>15.267692137931</v>
      </c>
      <c r="Q24" s="1">
        <v>-7.2098413793103402E-2</v>
      </c>
      <c r="R24">
        <v>23</v>
      </c>
      <c r="S24">
        <v>359</v>
      </c>
      <c r="T24" s="7">
        <v>42743.5156712963</v>
      </c>
      <c r="U24" s="1">
        <f>$F$23-F24</f>
        <v>2.8374153448276012</v>
      </c>
      <c r="V24" s="1">
        <f>INDEX(LINEST(U24:U28,G24:G28),1)</f>
        <v>0.54235640282898501</v>
      </c>
      <c r="W24" s="1">
        <f>INDEX(LINEST(U24:U28,G24:G28),2)</f>
        <v>1.1433169813183319E-2</v>
      </c>
      <c r="X24" s="1">
        <f>((J24-$J$23)-(P24-$P$23)-(Q24-$Q$23))*0.93</f>
        <v>6.0556649834483149</v>
      </c>
      <c r="Y24" s="1">
        <f>(H24-I24)^2</f>
        <v>2.4274783324241622</v>
      </c>
      <c r="Z24" s="1">
        <f>Y24/U24</f>
        <v>0.85552449585827328</v>
      </c>
      <c r="AA24" s="1">
        <f>Y24/X24</f>
        <v>0.40086073768266289</v>
      </c>
    </row>
    <row r="25" spans="1:27" x14ac:dyDescent="0.25">
      <c r="A25" s="3">
        <v>300.00138375862099</v>
      </c>
      <c r="B25" s="1">
        <v>278.27878868965502</v>
      </c>
      <c r="C25" s="1">
        <v>25.536447413793098</v>
      </c>
      <c r="D25">
        <v>100</v>
      </c>
      <c r="E25" s="1">
        <v>53.109118517241399</v>
      </c>
      <c r="F25" s="1">
        <v>21.5686576896552</v>
      </c>
      <c r="G25" s="1">
        <v>6.1942088383233598</v>
      </c>
      <c r="H25" s="1">
        <v>7.7214847095808503</v>
      </c>
      <c r="I25" s="1">
        <v>6.0201793562874197</v>
      </c>
      <c r="J25" s="1">
        <v>34.004294310344797</v>
      </c>
      <c r="K25" s="1">
        <v>39.367791137931</v>
      </c>
      <c r="L25" s="1">
        <v>300.08201724137899</v>
      </c>
      <c r="M25" s="1">
        <v>0.121110275862069</v>
      </c>
      <c r="N25">
        <v>300</v>
      </c>
      <c r="O25">
        <v>1</v>
      </c>
      <c r="P25" s="1">
        <v>18.587339344827601</v>
      </c>
      <c r="Q25" s="1">
        <v>0.25113993103448301</v>
      </c>
      <c r="R25">
        <v>24</v>
      </c>
      <c r="S25">
        <v>359</v>
      </c>
      <c r="T25" s="7">
        <v>42743.557337962964</v>
      </c>
      <c r="U25" s="1">
        <f t="shared" ref="U25:U28" si="12">$F$23-F25</f>
        <v>3.3843991724138007</v>
      </c>
      <c r="X25" s="1">
        <f t="shared" ref="X25:X28" si="13">((J25-$J$23)-(P25-$P$23)-(Q25-$Q$23))*0.93</f>
        <v>7.3720823886206475</v>
      </c>
      <c r="Y25" s="1">
        <f>(H25-I25)^2</f>
        <v>2.8944399051448846</v>
      </c>
      <c r="Z25" s="1">
        <f t="shared" ref="Z25:Z28" si="14">Y25/U25</f>
        <v>0.85523005936694207</v>
      </c>
      <c r="AA25" s="1">
        <f t="shared" ref="AA25:AA28" si="15">Y25/X25</f>
        <v>0.39262175224908852</v>
      </c>
    </row>
    <row r="26" spans="1:27" x14ac:dyDescent="0.25">
      <c r="A26" s="3">
        <v>300.00373048275901</v>
      </c>
      <c r="B26" s="1">
        <v>278.23110641379299</v>
      </c>
      <c r="C26" s="1">
        <v>25.5390804482759</v>
      </c>
      <c r="D26">
        <v>100</v>
      </c>
      <c r="E26" s="1">
        <v>61.141760206896599</v>
      </c>
      <c r="F26" s="1">
        <v>21.027504482758602</v>
      </c>
      <c r="G26" s="1">
        <v>7.21209915868263</v>
      </c>
      <c r="H26" s="1">
        <v>8.3192385209580806</v>
      </c>
      <c r="I26" s="1">
        <v>6.4775897994012004</v>
      </c>
      <c r="J26" s="1">
        <v>38.709043310344804</v>
      </c>
      <c r="K26" s="1">
        <v>44.965340172413804</v>
      </c>
      <c r="L26" s="1">
        <v>300.132486206897</v>
      </c>
      <c r="M26" s="1">
        <v>0.13715665517241399</v>
      </c>
      <c r="N26">
        <v>300</v>
      </c>
      <c r="O26">
        <v>1</v>
      </c>
      <c r="P26" s="1">
        <v>21.5328436206897</v>
      </c>
      <c r="Q26" s="1">
        <v>0.79674413793103405</v>
      </c>
      <c r="R26">
        <v>25</v>
      </c>
      <c r="S26">
        <v>359</v>
      </c>
      <c r="T26" s="7">
        <v>42743.599004629628</v>
      </c>
      <c r="U26" s="1">
        <f t="shared" si="12"/>
        <v>3.9255523793103997</v>
      </c>
      <c r="X26" s="1">
        <f t="shared" si="13"/>
        <v>8.5007680696551091</v>
      </c>
      <c r="Y26" s="1">
        <f>(H26-I26)^2</f>
        <v>3.3916700136120914</v>
      </c>
      <c r="Z26" s="1">
        <f t="shared" si="14"/>
        <v>0.86399815513553402</v>
      </c>
      <c r="AA26" s="1">
        <f t="shared" si="15"/>
        <v>0.39898394895859068</v>
      </c>
    </row>
    <row r="27" spans="1:27" x14ac:dyDescent="0.25">
      <c r="A27" s="3">
        <v>300.00246027586201</v>
      </c>
      <c r="B27" s="1">
        <v>278.191025413793</v>
      </c>
      <c r="C27" s="1">
        <v>25.540384310344798</v>
      </c>
      <c r="D27">
        <v>100</v>
      </c>
      <c r="E27" s="1">
        <v>68.931451551724194</v>
      </c>
      <c r="F27" s="1">
        <v>20.513723068965501</v>
      </c>
      <c r="G27" s="1">
        <v>8.1662473562874194</v>
      </c>
      <c r="H27" s="1">
        <v>8.8368422245508995</v>
      </c>
      <c r="I27" s="1">
        <v>6.8711706706586897</v>
      </c>
      <c r="J27" s="1">
        <v>43.313569137930997</v>
      </c>
      <c r="K27" s="1">
        <v>50.251718275862103</v>
      </c>
      <c r="L27" s="1">
        <v>300.25055517241401</v>
      </c>
      <c r="M27" s="1">
        <v>0.15255603448275901</v>
      </c>
      <c r="N27">
        <v>300</v>
      </c>
      <c r="O27">
        <v>1</v>
      </c>
      <c r="P27" s="1">
        <v>24.6921134827586</v>
      </c>
      <c r="Q27" s="1">
        <v>1.1560628275862099</v>
      </c>
      <c r="R27">
        <v>26</v>
      </c>
      <c r="S27">
        <v>359</v>
      </c>
      <c r="T27" s="7">
        <v>42743.6406712963</v>
      </c>
      <c r="U27" s="1">
        <f t="shared" si="12"/>
        <v>4.4393337931035006</v>
      </c>
      <c r="X27" s="1">
        <f t="shared" si="13"/>
        <v>9.5106897362068743</v>
      </c>
      <c r="Y27" s="1">
        <f>(H27-I27)^2</f>
        <v>3.863864657781015</v>
      </c>
      <c r="Z27" s="1">
        <f t="shared" si="14"/>
        <v>0.87037038390389199</v>
      </c>
      <c r="AA27" s="1">
        <f t="shared" si="15"/>
        <v>0.40626545129228775</v>
      </c>
    </row>
    <row r="28" spans="1:27" x14ac:dyDescent="0.25">
      <c r="A28" s="3">
        <v>300.00133848275902</v>
      </c>
      <c r="B28" s="1">
        <v>278.14561196551699</v>
      </c>
      <c r="C28" s="1">
        <v>25.542107413793101</v>
      </c>
      <c r="D28">
        <v>100</v>
      </c>
      <c r="E28" s="1">
        <v>76.768751931034501</v>
      </c>
      <c r="F28" s="1">
        <v>20.0092739310345</v>
      </c>
      <c r="G28" s="1">
        <v>9.1013740059880099</v>
      </c>
      <c r="H28" s="1">
        <v>9.3233306497006101</v>
      </c>
      <c r="I28" s="1">
        <v>7.2454858712574897</v>
      </c>
      <c r="J28" s="1">
        <v>47.893573586206898</v>
      </c>
      <c r="K28" s="1">
        <v>54.711278137930996</v>
      </c>
      <c r="L28" s="1">
        <v>300.26045862068997</v>
      </c>
      <c r="M28" s="1">
        <v>0.16757693103448301</v>
      </c>
      <c r="N28">
        <v>300</v>
      </c>
      <c r="O28">
        <v>1</v>
      </c>
      <c r="P28" s="1">
        <v>27.851476275862101</v>
      </c>
      <c r="Q28" s="1">
        <v>1.8035945172413801</v>
      </c>
      <c r="R28">
        <v>27</v>
      </c>
      <c r="S28">
        <v>359</v>
      </c>
      <c r="T28" s="7">
        <v>42743.682337962964</v>
      </c>
      <c r="U28" s="1">
        <f t="shared" si="12"/>
        <v>4.9437829310345016</v>
      </c>
      <c r="X28" s="1">
        <f t="shared" si="13"/>
        <v>10.229682004137903</v>
      </c>
      <c r="Y28" s="1">
        <f>(H28-I28)^2</f>
        <v>4.3174389233033406</v>
      </c>
      <c r="Z28" s="1">
        <f t="shared" si="14"/>
        <v>0.87330673363522926</v>
      </c>
      <c r="AA28" s="1">
        <f t="shared" si="15"/>
        <v>0.42205015967817355</v>
      </c>
    </row>
    <row r="29" spans="1:27" x14ac:dyDescent="0.25">
      <c r="A29" s="3">
        <v>300.00000941379301</v>
      </c>
      <c r="B29" s="1">
        <v>278.597231103448</v>
      </c>
      <c r="C29" s="1">
        <v>25.532245586206901</v>
      </c>
      <c r="D29">
        <v>100</v>
      </c>
      <c r="E29" s="1">
        <v>10</v>
      </c>
      <c r="F29" s="1">
        <v>24.9408733793103</v>
      </c>
      <c r="G29" s="1">
        <v>0</v>
      </c>
      <c r="H29" s="1">
        <v>0</v>
      </c>
      <c r="I29" s="1">
        <v>0</v>
      </c>
      <c r="J29" s="1">
        <v>2.2452639655172399</v>
      </c>
      <c r="K29" s="1">
        <v>3.5587554827586199</v>
      </c>
      <c r="L29" s="1">
        <v>300.00882068965501</v>
      </c>
      <c r="M29" s="1">
        <v>8.0524137931034506E-3</v>
      </c>
      <c r="N29">
        <v>300</v>
      </c>
      <c r="O29">
        <v>1</v>
      </c>
      <c r="P29" s="1">
        <v>-2.6085957931034498</v>
      </c>
      <c r="Q29" s="1">
        <v>-2.7663455862069002</v>
      </c>
      <c r="R29">
        <v>28</v>
      </c>
      <c r="S29">
        <v>359</v>
      </c>
      <c r="T29" s="7">
        <v>42743.724004629628</v>
      </c>
      <c r="X29" s="1"/>
      <c r="Y29" s="1"/>
    </row>
    <row r="30" spans="1:27" x14ac:dyDescent="0.25">
      <c r="A30" s="3">
        <v>349.99984000000001</v>
      </c>
      <c r="B30" s="1">
        <v>324.39731779310301</v>
      </c>
      <c r="C30" s="1">
        <v>25.612046344827601</v>
      </c>
      <c r="D30">
        <v>100</v>
      </c>
      <c r="E30" s="1">
        <v>10</v>
      </c>
      <c r="F30" s="1">
        <v>31.305305034482799</v>
      </c>
      <c r="G30" s="1">
        <v>0</v>
      </c>
      <c r="H30" s="1">
        <v>0</v>
      </c>
      <c r="I30" s="1">
        <v>0</v>
      </c>
      <c r="J30" s="1">
        <v>2.2483954482758599</v>
      </c>
      <c r="K30" s="1">
        <v>3.3122411379310299</v>
      </c>
      <c r="L30" s="1">
        <v>300.00817931034499</v>
      </c>
      <c r="M30" s="1">
        <v>8.0602068965517307E-3</v>
      </c>
      <c r="N30">
        <v>300</v>
      </c>
      <c r="O30">
        <v>1</v>
      </c>
      <c r="P30" s="1">
        <v>-2.60499489655172</v>
      </c>
      <c r="Q30" s="1">
        <v>-2.8364242068965502</v>
      </c>
      <c r="R30">
        <v>29</v>
      </c>
      <c r="S30">
        <v>719</v>
      </c>
      <c r="T30" s="7">
        <v>42743.807337962964</v>
      </c>
      <c r="X30" s="1"/>
      <c r="Y30" s="1"/>
    </row>
    <row r="31" spans="1:27" x14ac:dyDescent="0.25">
      <c r="A31" s="3">
        <v>349.999721103448</v>
      </c>
      <c r="B31" s="1">
        <v>324.569106586207</v>
      </c>
      <c r="C31" s="1">
        <v>25.6249232068966</v>
      </c>
      <c r="D31">
        <v>100</v>
      </c>
      <c r="E31" s="1">
        <v>43.516337482758601</v>
      </c>
      <c r="F31" s="1">
        <v>29.209881206896601</v>
      </c>
      <c r="G31" s="1">
        <v>4.8050506586826298</v>
      </c>
      <c r="H31" s="1">
        <v>7.00638876946108</v>
      </c>
      <c r="I31" s="1">
        <v>5.5821394700598796</v>
      </c>
      <c r="J31" s="1">
        <v>29.1349659310345</v>
      </c>
      <c r="K31" s="1">
        <v>33.632660862069002</v>
      </c>
      <c r="L31" s="1">
        <v>300.089720689655</v>
      </c>
      <c r="M31" s="1">
        <v>0.104631137931034</v>
      </c>
      <c r="N31">
        <v>300</v>
      </c>
      <c r="O31">
        <v>1</v>
      </c>
      <c r="P31" s="1">
        <v>15.5706940344828</v>
      </c>
      <c r="Q31" s="1">
        <v>2.18415862068965E-2</v>
      </c>
      <c r="R31">
        <v>30</v>
      </c>
      <c r="S31">
        <v>359</v>
      </c>
      <c r="T31" s="7">
        <v>42743.849004629628</v>
      </c>
      <c r="U31" s="1">
        <f>$F$30-F31</f>
        <v>2.0954238275861989</v>
      </c>
      <c r="V31" s="1">
        <f>INDEX(LINEST(U31:U35,G31:G35),1)</f>
        <v>0.4295704759697464</v>
      </c>
      <c r="W31" s="1">
        <f>INDEX(LINEST(U31:U35,G31:G35),2)</f>
        <v>4.9433486309428343E-2</v>
      </c>
      <c r="X31" s="1">
        <f>((J31-$J$30)-(P31-$P$30)-(Q31-$Q$30))*0.93</f>
        <v>5.4429326555172235</v>
      </c>
      <c r="Y31" s="1">
        <f>(H31-I31)^2</f>
        <v>2.0284860668448101</v>
      </c>
      <c r="Z31" s="1">
        <f>Y31/U31</f>
        <v>0.96805526411403986</v>
      </c>
      <c r="AA31" s="1">
        <f>Y31/X31</f>
        <v>0.37268255832425873</v>
      </c>
    </row>
    <row r="32" spans="1:27" x14ac:dyDescent="0.25">
      <c r="A32" s="3">
        <v>349.99811741379301</v>
      </c>
      <c r="B32" s="1">
        <v>324.60066386206898</v>
      </c>
      <c r="C32" s="1">
        <v>25.623917034482801</v>
      </c>
      <c r="D32">
        <v>100</v>
      </c>
      <c r="E32" s="1">
        <v>51.388384965517197</v>
      </c>
      <c r="F32" s="1">
        <v>28.791875620689702</v>
      </c>
      <c r="G32" s="1">
        <v>5.7208516706586803</v>
      </c>
      <c r="H32" s="1">
        <v>7.6202683203592798</v>
      </c>
      <c r="I32" s="1">
        <v>6.0578393922155698</v>
      </c>
      <c r="J32" s="1">
        <v>33.980698206896498</v>
      </c>
      <c r="K32" s="1">
        <v>39.154505793103503</v>
      </c>
      <c r="L32" s="1">
        <v>300.09503793103403</v>
      </c>
      <c r="M32" s="1">
        <v>0.12422462068965499</v>
      </c>
      <c r="N32">
        <v>300</v>
      </c>
      <c r="O32">
        <v>1</v>
      </c>
      <c r="P32" s="1">
        <v>19.0855336896552</v>
      </c>
      <c r="Q32" s="1">
        <v>0.243005896551724</v>
      </c>
      <c r="R32">
        <v>31</v>
      </c>
      <c r="S32">
        <v>359</v>
      </c>
      <c r="T32" s="7">
        <v>42743.8906712963</v>
      </c>
      <c r="U32" s="1">
        <f t="shared" ref="U32:U35" si="16">$F$30-F32</f>
        <v>2.5134294137930979</v>
      </c>
      <c r="X32" s="1">
        <f t="shared" ref="X32:X35" si="17">((J32-$J$30)-(P32-$P$30)-(Q32-$Q$30))*0.93</f>
        <v>6.4749799841378621</v>
      </c>
      <c r="Y32" s="1">
        <f>(H32-I32)^2</f>
        <v>2.4411841555003027</v>
      </c>
      <c r="Z32" s="1">
        <f t="shared" ref="Z32:Z35" si="18">Y32/U32</f>
        <v>0.97125630109350569</v>
      </c>
      <c r="AA32" s="1">
        <f t="shared" ref="AA32:AA35" si="19">Y32/X32</f>
        <v>0.3770180234503604</v>
      </c>
    </row>
    <row r="33" spans="1:27" x14ac:dyDescent="0.25">
      <c r="A33" s="3">
        <v>349.99974648275901</v>
      </c>
      <c r="B33" s="1">
        <v>324.635186586207</v>
      </c>
      <c r="C33" s="1">
        <v>25.6276937931035</v>
      </c>
      <c r="D33">
        <v>100</v>
      </c>
      <c r="E33" s="1">
        <v>59.210372</v>
      </c>
      <c r="F33" s="1">
        <v>28.4020687586207</v>
      </c>
      <c r="G33" s="1">
        <v>6.5941299461077802</v>
      </c>
      <c r="H33" s="1">
        <v>8.1685467275449106</v>
      </c>
      <c r="I33" s="1">
        <v>6.4872079041916102</v>
      </c>
      <c r="J33" s="1">
        <v>38.745078310344802</v>
      </c>
      <c r="K33" s="1">
        <v>44.288767586206902</v>
      </c>
      <c r="L33" s="1">
        <v>300.13367241379302</v>
      </c>
      <c r="M33" s="1">
        <v>0.14161096551724101</v>
      </c>
      <c r="N33">
        <v>300</v>
      </c>
      <c r="O33">
        <v>1</v>
      </c>
      <c r="P33" s="1">
        <v>22.061417827586201</v>
      </c>
      <c r="Q33" s="1">
        <v>0.82211617241379298</v>
      </c>
      <c r="R33">
        <v>32</v>
      </c>
      <c r="S33">
        <v>359</v>
      </c>
      <c r="T33" s="7">
        <v>42743.932337962964</v>
      </c>
      <c r="U33" s="1">
        <f t="shared" si="16"/>
        <v>2.9032362758620991</v>
      </c>
      <c r="X33" s="1">
        <f t="shared" si="17"/>
        <v>7.5997086755172329</v>
      </c>
      <c r="Y33" s="1">
        <f>(H33-I33)^2</f>
        <v>2.8269002389150608</v>
      </c>
      <c r="Z33" s="1">
        <f t="shared" si="18"/>
        <v>0.97370657098021729</v>
      </c>
      <c r="AA33" s="1">
        <f t="shared" si="19"/>
        <v>0.37197481635342594</v>
      </c>
    </row>
    <row r="34" spans="1:27" x14ac:dyDescent="0.25">
      <c r="A34" s="3">
        <v>349.99991579310301</v>
      </c>
      <c r="B34" s="1">
        <v>324.66303548275903</v>
      </c>
      <c r="C34" s="1">
        <v>25.625756827586201</v>
      </c>
      <c r="D34">
        <v>100</v>
      </c>
      <c r="E34" s="1">
        <v>67.584888275862099</v>
      </c>
      <c r="F34" s="1">
        <v>28.024795517241401</v>
      </c>
      <c r="G34" s="1">
        <v>7.4981139820359202</v>
      </c>
      <c r="H34" s="1">
        <v>8.69690039520958</v>
      </c>
      <c r="I34" s="1">
        <v>6.8990053233532898</v>
      </c>
      <c r="J34" s="1">
        <v>43.919949758620703</v>
      </c>
      <c r="K34" s="1">
        <v>50.219981241379301</v>
      </c>
      <c r="L34" s="1">
        <v>300.26159999999999</v>
      </c>
      <c r="M34" s="1">
        <v>0.16025924137931</v>
      </c>
      <c r="N34">
        <v>300</v>
      </c>
      <c r="O34">
        <v>1</v>
      </c>
      <c r="P34" s="1">
        <v>25.537806275862099</v>
      </c>
      <c r="Q34" s="1">
        <v>1.1567202413793101</v>
      </c>
      <c r="R34">
        <v>33</v>
      </c>
      <c r="S34">
        <v>359</v>
      </c>
      <c r="T34" s="7">
        <v>42743.974004629628</v>
      </c>
      <c r="U34" s="1">
        <f t="shared" si="16"/>
        <v>3.2805095172413985</v>
      </c>
      <c r="X34" s="1">
        <f t="shared" si="17"/>
        <v>8.8681160813793056</v>
      </c>
      <c r="Y34" s="1">
        <f>(H34-I34)^2</f>
        <v>3.232426689405135</v>
      </c>
      <c r="Z34" s="1">
        <f t="shared" si="18"/>
        <v>0.98534287811586763</v>
      </c>
      <c r="AA34" s="1">
        <f t="shared" si="19"/>
        <v>0.36449981706851747</v>
      </c>
    </row>
    <row r="35" spans="1:27" x14ac:dyDescent="0.25">
      <c r="A35" s="3">
        <v>350.00213520689698</v>
      </c>
      <c r="B35" s="1">
        <v>324.69684472413797</v>
      </c>
      <c r="C35" s="1">
        <v>25.624899068965501</v>
      </c>
      <c r="D35">
        <v>100</v>
      </c>
      <c r="E35" s="1">
        <v>75.425950379310393</v>
      </c>
      <c r="F35" s="1">
        <v>27.6578096551724</v>
      </c>
      <c r="G35" s="1">
        <v>8.4216639161676703</v>
      </c>
      <c r="H35" s="1">
        <v>9.2021051437125898</v>
      </c>
      <c r="I35" s="1">
        <v>7.2917952694610797</v>
      </c>
      <c r="J35" s="1">
        <v>48.618296206896602</v>
      </c>
      <c r="K35" s="1">
        <v>56.3192321034483</v>
      </c>
      <c r="L35" s="1">
        <v>300.28235517241399</v>
      </c>
      <c r="M35" s="1">
        <v>0.17749689655172399</v>
      </c>
      <c r="N35">
        <v>300</v>
      </c>
      <c r="O35">
        <v>1</v>
      </c>
      <c r="P35" s="1">
        <v>28.598243172413799</v>
      </c>
      <c r="Q35" s="1">
        <v>1.7318735862068999</v>
      </c>
      <c r="R35">
        <v>34</v>
      </c>
      <c r="S35">
        <v>359</v>
      </c>
      <c r="T35" s="7">
        <v>42744.0156712963</v>
      </c>
      <c r="U35" s="1">
        <f t="shared" si="16"/>
        <v>3.6474953793103992</v>
      </c>
      <c r="X35" s="1">
        <f t="shared" si="17"/>
        <v>9.8564793537931514</v>
      </c>
      <c r="Y35" s="1">
        <f>(H35-I35)^2</f>
        <v>3.6492838156628205</v>
      </c>
      <c r="Z35" s="1">
        <f t="shared" si="18"/>
        <v>1.0004903190179666</v>
      </c>
      <c r="AA35" s="1">
        <f t="shared" si="19"/>
        <v>0.37024212040361409</v>
      </c>
    </row>
    <row r="36" spans="1:27" x14ac:dyDescent="0.25">
      <c r="A36" s="3">
        <v>350.00011789655201</v>
      </c>
      <c r="B36" s="1">
        <v>324.41689220689699</v>
      </c>
      <c r="C36" s="1">
        <v>25.611088379310299</v>
      </c>
      <c r="D36">
        <v>100</v>
      </c>
      <c r="E36" s="1">
        <v>10</v>
      </c>
      <c r="F36" s="1">
        <v>31.277698137931001</v>
      </c>
      <c r="G36" s="1">
        <v>0</v>
      </c>
      <c r="H36" s="1">
        <v>0</v>
      </c>
      <c r="I36" s="1">
        <v>0</v>
      </c>
      <c r="J36" s="1">
        <v>2.0621718620689702</v>
      </c>
      <c r="K36" s="1">
        <v>3.1562575517241398</v>
      </c>
      <c r="L36" s="1">
        <v>300.01553103448299</v>
      </c>
      <c r="M36" s="1">
        <v>8.0554827586206898E-3</v>
      </c>
      <c r="N36">
        <v>300</v>
      </c>
      <c r="O36">
        <v>1</v>
      </c>
      <c r="P36" s="1">
        <v>-2.5279017586206902</v>
      </c>
      <c r="Q36" s="1">
        <v>-2.8658871724137902</v>
      </c>
      <c r="R36">
        <v>35</v>
      </c>
      <c r="S36">
        <v>359</v>
      </c>
      <c r="T36" s="7">
        <v>42744.057337962964</v>
      </c>
      <c r="X36" s="1"/>
    </row>
    <row r="37" spans="1:27" x14ac:dyDescent="0.25">
      <c r="A37" s="3">
        <v>400.00075234482802</v>
      </c>
      <c r="B37" s="1">
        <v>370.08207965517198</v>
      </c>
      <c r="C37" s="1">
        <v>25.7094384827586</v>
      </c>
      <c r="D37">
        <v>100</v>
      </c>
      <c r="E37" s="1">
        <v>10</v>
      </c>
      <c r="F37" s="1">
        <v>38.346455379310299</v>
      </c>
      <c r="G37" s="1">
        <v>0</v>
      </c>
      <c r="H37" s="1">
        <v>0</v>
      </c>
      <c r="I37" s="1">
        <v>0</v>
      </c>
      <c r="J37" s="1">
        <v>2.0628536206896602</v>
      </c>
      <c r="K37" s="1">
        <v>3.4318138620689602</v>
      </c>
      <c r="L37" s="1">
        <v>300.01478620689699</v>
      </c>
      <c r="M37" s="1">
        <v>8.0568965517241395E-3</v>
      </c>
      <c r="N37">
        <v>300</v>
      </c>
      <c r="O37">
        <v>1</v>
      </c>
      <c r="P37" s="1">
        <v>-2.5257589310344799</v>
      </c>
      <c r="Q37" s="1">
        <v>-2.8138686551724099</v>
      </c>
      <c r="R37">
        <v>36</v>
      </c>
      <c r="S37">
        <v>719</v>
      </c>
      <c r="T37" s="7">
        <v>42744.1406712963</v>
      </c>
      <c r="X37" s="1"/>
    </row>
    <row r="38" spans="1:27" x14ac:dyDescent="0.25">
      <c r="A38" s="3">
        <v>400.00000620689701</v>
      </c>
      <c r="B38" s="1">
        <v>370.37298482758598</v>
      </c>
      <c r="C38" s="1">
        <v>25.708731448275898</v>
      </c>
      <c r="D38">
        <v>100</v>
      </c>
      <c r="E38" s="1">
        <v>42.983185172413798</v>
      </c>
      <c r="F38" s="1">
        <v>36.650046827586202</v>
      </c>
      <c r="G38" s="1">
        <v>4.63243735329341</v>
      </c>
      <c r="H38" s="1">
        <v>6.9306726437125796</v>
      </c>
      <c r="I38" s="1">
        <v>5.55035963173653</v>
      </c>
      <c r="J38" s="1">
        <v>28.967358000000001</v>
      </c>
      <c r="K38" s="1">
        <v>3.1955959655172399</v>
      </c>
      <c r="L38" s="1">
        <v>300.01389999999998</v>
      </c>
      <c r="M38" s="1">
        <v>0.103782655172414</v>
      </c>
      <c r="N38">
        <v>300</v>
      </c>
      <c r="O38">
        <v>1</v>
      </c>
      <c r="P38" s="1">
        <v>15.7968838965517</v>
      </c>
      <c r="Q38" s="1">
        <v>-0.35754413793103501</v>
      </c>
      <c r="R38">
        <v>37</v>
      </c>
      <c r="S38">
        <v>359</v>
      </c>
      <c r="T38" s="7">
        <v>42744.182337962964</v>
      </c>
      <c r="U38" s="1">
        <f>$F$37-F38</f>
        <v>1.6964085517240974</v>
      </c>
      <c r="V38" s="1">
        <f>INDEX(LINEST(U38:U42,G38:G42),1)</f>
        <v>0.3587164669399231</v>
      </c>
      <c r="W38" s="1">
        <f>INDEX(LINEST(U38:U42,G38:G42),2)</f>
        <v>3.0376814459784018E-2</v>
      </c>
      <c r="X38" s="1">
        <f>((J38-$J$37)-(P38-$P$37)-(Q38-$Q$37))*0.93</f>
        <v>5.6967494420689899</v>
      </c>
      <c r="Y38" s="1">
        <f>(H38-I38)^2</f>
        <v>1.905264011030394</v>
      </c>
      <c r="Z38" s="1">
        <f>Y38/U38</f>
        <v>1.1231162499705818</v>
      </c>
      <c r="AA38" s="1">
        <f>Y38/X38</f>
        <v>0.33444757056726465</v>
      </c>
    </row>
    <row r="39" spans="1:27" x14ac:dyDescent="0.25">
      <c r="A39" s="3">
        <v>400.00042837930999</v>
      </c>
      <c r="B39" s="1">
        <v>370.43184158620699</v>
      </c>
      <c r="C39" s="1">
        <v>25.7113114827586</v>
      </c>
      <c r="D39">
        <v>100</v>
      </c>
      <c r="E39" s="1">
        <v>50.773515034482799</v>
      </c>
      <c r="F39" s="1">
        <v>36.355793965517201</v>
      </c>
      <c r="G39" s="1">
        <v>5.4829626976047896</v>
      </c>
      <c r="H39" s="1">
        <v>7.5217216916167704</v>
      </c>
      <c r="I39" s="1">
        <v>6.0140113922155596</v>
      </c>
      <c r="J39" s="1">
        <v>33.715966344827599</v>
      </c>
      <c r="K39" s="1">
        <v>17.349965103448302</v>
      </c>
      <c r="L39" s="1">
        <v>299.86902068965497</v>
      </c>
      <c r="M39" s="1">
        <v>0.120384379310345</v>
      </c>
      <c r="N39">
        <v>300</v>
      </c>
      <c r="O39">
        <v>1</v>
      </c>
      <c r="P39" s="1">
        <v>19.0767125172414</v>
      </c>
      <c r="Q39" s="1">
        <v>0.19420641379310299</v>
      </c>
      <c r="R39">
        <v>38</v>
      </c>
      <c r="S39">
        <v>359</v>
      </c>
      <c r="T39" s="7">
        <v>42744.224004629628</v>
      </c>
      <c r="U39" s="1">
        <f t="shared" ref="U39:U42" si="20">$F$37-F39</f>
        <v>1.9906614137930987</v>
      </c>
      <c r="X39" s="1">
        <f t="shared" ref="X39:X42" si="21">((J39-$J$37)-(P39-$P$37)-(Q39-$Q$37))*0.93</f>
        <v>6.5495865724137881</v>
      </c>
      <c r="Y39" s="1">
        <f>(H39-I39)^2</f>
        <v>2.2731903469204888</v>
      </c>
      <c r="Z39" s="1">
        <f t="shared" ref="Z39:Z42" si="22">Y39/U39</f>
        <v>1.1419271661015653</v>
      </c>
      <c r="AA39" s="1">
        <f t="shared" ref="AA39:AA42" si="23">Y39/X39</f>
        <v>0.34707386821863567</v>
      </c>
    </row>
    <row r="40" spans="1:27" x14ac:dyDescent="0.25">
      <c r="A40" s="3">
        <v>399.99982855172402</v>
      </c>
      <c r="B40" s="1">
        <v>370.485071689655</v>
      </c>
      <c r="C40" s="1">
        <v>25.7089094827586</v>
      </c>
      <c r="D40">
        <v>100</v>
      </c>
      <c r="E40" s="1">
        <v>59.088261931034502</v>
      </c>
      <c r="F40" s="1">
        <v>36.012317827586202</v>
      </c>
      <c r="G40" s="1">
        <v>6.3907011856287399</v>
      </c>
      <c r="H40" s="1">
        <v>8.1058061826347192</v>
      </c>
      <c r="I40" s="1">
        <v>6.4724959401197601</v>
      </c>
      <c r="J40" s="1">
        <v>38.739063896551698</v>
      </c>
      <c r="K40" s="1">
        <v>44.1608256206897</v>
      </c>
      <c r="L40" s="1">
        <v>300.11107931034502</v>
      </c>
      <c r="M40" s="1">
        <v>0.137690689655172</v>
      </c>
      <c r="N40">
        <v>300</v>
      </c>
      <c r="O40">
        <v>1</v>
      </c>
      <c r="P40" s="1">
        <v>22.700182517241402</v>
      </c>
      <c r="Q40" s="1">
        <v>0.61116851724137899</v>
      </c>
      <c r="R40">
        <v>39</v>
      </c>
      <c r="S40">
        <v>359</v>
      </c>
      <c r="T40" s="7">
        <v>42744.2656712963</v>
      </c>
      <c r="U40" s="1">
        <f t="shared" si="20"/>
        <v>2.3341375517240976</v>
      </c>
      <c r="X40" s="1">
        <f t="shared" si="21"/>
        <v>7.4634654393103039</v>
      </c>
      <c r="Y40" s="1">
        <f>(H40-I40)^2</f>
        <v>2.6677023483042741</v>
      </c>
      <c r="Z40" s="1">
        <f t="shared" si="22"/>
        <v>1.1429070863170814</v>
      </c>
      <c r="AA40" s="1">
        <f t="shared" si="23"/>
        <v>0.35743480960646018</v>
      </c>
    </row>
    <row r="41" spans="1:27" x14ac:dyDescent="0.25">
      <c r="A41" s="3">
        <v>399.99990731034501</v>
      </c>
      <c r="B41" s="1">
        <v>370.54279727586197</v>
      </c>
      <c r="C41" s="1">
        <v>25.713760172413799</v>
      </c>
      <c r="D41">
        <v>100</v>
      </c>
      <c r="E41" s="1">
        <v>66.659037793103394</v>
      </c>
      <c r="F41" s="1">
        <v>35.742476689655199</v>
      </c>
      <c r="G41" s="1">
        <v>7.2331006167664604</v>
      </c>
      <c r="H41" s="1">
        <v>8.6099197305389197</v>
      </c>
      <c r="I41" s="1">
        <v>6.8682550239521003</v>
      </c>
      <c r="J41" s="1">
        <v>43.3442220689655</v>
      </c>
      <c r="K41" s="1">
        <v>49.230144586206897</v>
      </c>
      <c r="L41" s="1">
        <v>300.19905862068998</v>
      </c>
      <c r="M41" s="1">
        <v>0.153187448275862</v>
      </c>
      <c r="N41">
        <v>300</v>
      </c>
      <c r="O41">
        <v>1</v>
      </c>
      <c r="P41" s="1">
        <v>25.767697758620699</v>
      </c>
      <c r="Q41" s="1">
        <v>1.1095212413793101</v>
      </c>
      <c r="R41">
        <v>40</v>
      </c>
      <c r="S41">
        <v>359</v>
      </c>
      <c r="T41" s="7">
        <v>42744.307337962964</v>
      </c>
      <c r="U41" s="1">
        <f t="shared" si="20"/>
        <v>2.6039786896551007</v>
      </c>
      <c r="X41" s="1">
        <f t="shared" si="21"/>
        <v>8.4300053317241161</v>
      </c>
      <c r="Y41" s="1">
        <f>(H41-I41)^2</f>
        <v>3.0333959501701515</v>
      </c>
      <c r="Z41" s="1">
        <f t="shared" si="22"/>
        <v>1.1649081316298819</v>
      </c>
      <c r="AA41" s="1">
        <f t="shared" si="23"/>
        <v>0.35983321846247956</v>
      </c>
    </row>
    <row r="42" spans="1:27" x14ac:dyDescent="0.25">
      <c r="A42" s="3">
        <v>400.000098965517</v>
      </c>
      <c r="B42" s="1">
        <v>370.59560420689701</v>
      </c>
      <c r="C42" s="1">
        <v>25.7304335862069</v>
      </c>
      <c r="D42">
        <v>100</v>
      </c>
      <c r="E42" s="1">
        <v>74.175140137931095</v>
      </c>
      <c r="F42" s="1">
        <v>35.431890482758597</v>
      </c>
      <c r="G42" s="1">
        <v>8.0069488832335303</v>
      </c>
      <c r="H42" s="1">
        <v>9.07509923952097</v>
      </c>
      <c r="I42" s="1">
        <v>7.2473689371257501</v>
      </c>
      <c r="J42" s="1">
        <v>47.912190000000002</v>
      </c>
      <c r="K42" s="1">
        <v>55.883158137930998</v>
      </c>
      <c r="L42" s="1">
        <v>300.295127586207</v>
      </c>
      <c r="M42" s="1">
        <v>0.168305172413793</v>
      </c>
      <c r="N42">
        <v>300</v>
      </c>
      <c r="O42">
        <v>1</v>
      </c>
      <c r="P42" s="1">
        <v>28.9573639310345</v>
      </c>
      <c r="Q42" s="1">
        <v>1.8960072413793101</v>
      </c>
      <c r="R42">
        <v>41</v>
      </c>
      <c r="S42">
        <v>359</v>
      </c>
      <c r="T42" s="7">
        <v>42744.349004629628</v>
      </c>
      <c r="U42" s="1">
        <f t="shared" si="20"/>
        <v>2.9145648965517026</v>
      </c>
      <c r="X42" s="1">
        <f t="shared" si="21"/>
        <v>8.9803939872413672</v>
      </c>
      <c r="Y42" s="1">
        <f>(H42-I42)^2</f>
        <v>3.3405980582937218</v>
      </c>
      <c r="Z42" s="1">
        <f t="shared" si="22"/>
        <v>1.1461738464791331</v>
      </c>
      <c r="AA42" s="1">
        <f t="shared" si="23"/>
        <v>0.37198791757241151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G10" sqref="G10:G14"/>
    </sheetView>
  </sheetViews>
  <sheetFormatPr defaultRowHeight="15" x14ac:dyDescent="0.25"/>
  <cols>
    <col min="1" max="1" width="9.140625" style="3"/>
    <col min="2" max="3" width="9.140625" style="1"/>
    <col min="5" max="13" width="9.140625" style="1"/>
    <col min="16" max="17" width="9.140625" style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5" max="25" width="4.5703125" bestFit="1" customWidth="1"/>
    <col min="26" max="27" width="9.140625" style="1"/>
  </cols>
  <sheetData>
    <row r="1" spans="1:27" x14ac:dyDescent="0.25">
      <c r="A1" s="3" t="s">
        <v>46</v>
      </c>
      <c r="B1" s="1" t="s">
        <v>18</v>
      </c>
      <c r="C1" s="1" t="s">
        <v>19</v>
      </c>
      <c r="D1" t="s">
        <v>20</v>
      </c>
      <c r="E1" s="1" t="s">
        <v>21</v>
      </c>
      <c r="F1" s="1" t="s">
        <v>1</v>
      </c>
      <c r="G1" s="1" t="s">
        <v>13</v>
      </c>
      <c r="H1" s="1" t="s">
        <v>22</v>
      </c>
      <c r="I1" s="1" t="s">
        <v>23</v>
      </c>
      <c r="J1" s="1" t="s">
        <v>14</v>
      </c>
      <c r="K1" s="1" t="s">
        <v>24</v>
      </c>
      <c r="L1" s="1" t="s">
        <v>25</v>
      </c>
      <c r="M1" s="1" t="s">
        <v>26</v>
      </c>
      <c r="N1" t="s">
        <v>27</v>
      </c>
      <c r="O1" t="s">
        <v>47</v>
      </c>
      <c r="P1" s="1" t="s">
        <v>48</v>
      </c>
      <c r="Q1" s="1" t="s">
        <v>49</v>
      </c>
      <c r="R1" t="s">
        <v>3</v>
      </c>
      <c r="S1" t="s">
        <v>28</v>
      </c>
      <c r="T1" t="s">
        <v>15</v>
      </c>
      <c r="U1" s="1" t="s">
        <v>29</v>
      </c>
      <c r="V1" s="1" t="s">
        <v>44</v>
      </c>
      <c r="W1" s="1" t="s">
        <v>31</v>
      </c>
      <c r="X1" t="s">
        <v>50</v>
      </c>
      <c r="Y1" s="1" t="s">
        <v>36</v>
      </c>
      <c r="Z1" s="1" t="s">
        <v>43</v>
      </c>
      <c r="AA1" s="1" t="s">
        <v>35</v>
      </c>
    </row>
    <row r="2" spans="1:27" x14ac:dyDescent="0.25">
      <c r="A2" s="3">
        <v>150.00098913793099</v>
      </c>
      <c r="B2" s="1">
        <v>130.65254944827601</v>
      </c>
      <c r="C2" s="1">
        <v>24.971952793103402</v>
      </c>
      <c r="D2">
        <v>100</v>
      </c>
      <c r="E2" s="1">
        <v>69.044878999999995</v>
      </c>
      <c r="F2" s="1">
        <v>13.398315965517201</v>
      </c>
      <c r="G2" s="1">
        <v>0</v>
      </c>
      <c r="H2" s="1">
        <v>0</v>
      </c>
      <c r="I2" s="1">
        <v>0</v>
      </c>
      <c r="J2" s="1">
        <v>1.35862110344828</v>
      </c>
      <c r="K2" s="1">
        <v>3.0019999999999998</v>
      </c>
      <c r="L2" s="1">
        <v>300.2</v>
      </c>
      <c r="M2" s="1">
        <v>4.8706206896551698E-3</v>
      </c>
      <c r="N2">
        <v>300</v>
      </c>
      <c r="O2">
        <v>1</v>
      </c>
      <c r="P2" s="1">
        <v>-0.85866889655172396</v>
      </c>
      <c r="Q2" s="1">
        <v>-0.50281768965517204</v>
      </c>
      <c r="R2">
        <v>1</v>
      </c>
      <c r="S2">
        <v>691</v>
      </c>
      <c r="T2" s="7">
        <v>42741.788321759261</v>
      </c>
      <c r="X2" s="1"/>
      <c r="Y2" s="1"/>
    </row>
    <row r="3" spans="1:27" x14ac:dyDescent="0.25">
      <c r="A3" s="3">
        <v>149.999802758621</v>
      </c>
      <c r="B3" s="1">
        <v>130.82328427586199</v>
      </c>
      <c r="C3" s="1">
        <v>24.968863172413801</v>
      </c>
      <c r="D3">
        <v>100</v>
      </c>
      <c r="E3" s="1">
        <v>39.775984344827599</v>
      </c>
      <c r="F3" s="1">
        <v>12.0814843103448</v>
      </c>
      <c r="G3" s="1">
        <v>1.63497883532934</v>
      </c>
      <c r="H3" s="1">
        <v>6.6896842814371302</v>
      </c>
      <c r="I3" s="1">
        <v>6.2459492634730598</v>
      </c>
      <c r="J3" s="1">
        <v>28.9292511724138</v>
      </c>
      <c r="K3" s="1">
        <v>30.02</v>
      </c>
      <c r="L3" s="1">
        <v>300.2</v>
      </c>
      <c r="M3" s="1">
        <v>0.105855620689655</v>
      </c>
      <c r="N3">
        <v>300</v>
      </c>
      <c r="O3">
        <v>1</v>
      </c>
      <c r="P3" s="1">
        <v>16.5293844137931</v>
      </c>
      <c r="Q3" s="1">
        <v>0.97896817241379297</v>
      </c>
      <c r="R3">
        <v>2</v>
      </c>
      <c r="S3">
        <v>359</v>
      </c>
      <c r="T3" s="7">
        <v>42741.829988425925</v>
      </c>
      <c r="U3" s="1">
        <f>$F$2-F3</f>
        <v>1.3168316551724004</v>
      </c>
      <c r="V3" s="1">
        <f>INDEX(LINEST(U3:U7,G3:G7),1)</f>
        <v>0.82211349338365791</v>
      </c>
      <c r="W3" s="1">
        <f>INDEX(LINEST(U3:U7,G3:G7),2)</f>
        <v>-2.6983705044449247E-2</v>
      </c>
      <c r="X3" s="1">
        <f>((J3-$J$2)-(P3-$P$2)-(Q3-$Q$2))*0.93</f>
        <v>8.0917355337931127</v>
      </c>
      <c r="Y3" s="1">
        <f>(H3-I3)^2</f>
        <v>0.19690076616757393</v>
      </c>
      <c r="Z3" s="1">
        <f>Y3/U3</f>
        <v>0.14952614891521238</v>
      </c>
      <c r="AA3" s="1">
        <f>Y3/X3</f>
        <v>2.4333564208230365E-2</v>
      </c>
    </row>
    <row r="4" spans="1:27" x14ac:dyDescent="0.25">
      <c r="A4" s="3">
        <v>150.000096862069</v>
      </c>
      <c r="B4" s="1">
        <v>130.85233217241401</v>
      </c>
      <c r="C4" s="1">
        <v>24.9616801724138</v>
      </c>
      <c r="D4">
        <v>100</v>
      </c>
      <c r="E4" s="1">
        <v>46.845987206896503</v>
      </c>
      <c r="F4" s="1">
        <v>11.848151862069001</v>
      </c>
      <c r="G4" s="1">
        <v>1.9180228682634699</v>
      </c>
      <c r="H4" s="1">
        <v>7.2552516077844302</v>
      </c>
      <c r="I4" s="1">
        <v>6.7754357814371202</v>
      </c>
      <c r="J4" s="1">
        <v>33.907345137931003</v>
      </c>
      <c r="K4" s="1">
        <v>36.023172413793098</v>
      </c>
      <c r="L4" s="1">
        <v>300.19310344827602</v>
      </c>
      <c r="M4" s="1">
        <v>0.124007586206897</v>
      </c>
      <c r="N4">
        <v>300</v>
      </c>
      <c r="O4">
        <v>1</v>
      </c>
      <c r="P4" s="1">
        <v>19.408465862069001</v>
      </c>
      <c r="Q4" s="1">
        <v>1.0580293448275899</v>
      </c>
      <c r="R4">
        <v>3</v>
      </c>
      <c r="S4">
        <v>359</v>
      </c>
      <c r="T4" s="7">
        <v>42741.871655092589</v>
      </c>
      <c r="U4" s="1">
        <f t="shared" ref="U4:U7" si="0">$F$2-F4</f>
        <v>1.5501641034481999</v>
      </c>
      <c r="X4" s="1">
        <f t="shared" ref="X4:X7" si="1">((J4-$J$2)-(P4-$P$2)-(Q4-$Q$2))*0.93</f>
        <v>9.9702902844826919</v>
      </c>
      <c r="Y4" s="1">
        <f>(H4-I4)^2</f>
        <v>0.23022322721335195</v>
      </c>
      <c r="Z4" s="1">
        <f t="shared" ref="Z4:Z7" si="2">Y4/U4</f>
        <v>0.14851539053268051</v>
      </c>
      <c r="AA4" s="1">
        <f t="shared" ref="AA4:AA7" si="3">Y4/X4</f>
        <v>2.3090925203217098E-2</v>
      </c>
    </row>
    <row r="5" spans="1:27" x14ac:dyDescent="0.25">
      <c r="A5" s="3">
        <v>150.00047355172401</v>
      </c>
      <c r="B5" s="1">
        <v>130.87126155172399</v>
      </c>
      <c r="C5" s="1">
        <v>24.957527896551699</v>
      </c>
      <c r="D5">
        <v>100</v>
      </c>
      <c r="E5" s="1">
        <v>53.621037999999999</v>
      </c>
      <c r="F5" s="1">
        <v>11.629551655172399</v>
      </c>
      <c r="G5" s="1">
        <v>2.19063380838324</v>
      </c>
      <c r="H5" s="1">
        <v>7.7665346017964003</v>
      </c>
      <c r="I5" s="1">
        <v>7.2545515419161797</v>
      </c>
      <c r="J5" s="1">
        <v>38.552523448275899</v>
      </c>
      <c r="K5" s="1">
        <v>42.027999999999999</v>
      </c>
      <c r="L5" s="1">
        <v>300.2</v>
      </c>
      <c r="M5" s="1">
        <v>0.140909482758621</v>
      </c>
      <c r="N5">
        <v>300</v>
      </c>
      <c r="O5">
        <v>1</v>
      </c>
      <c r="P5" s="1">
        <v>22.482538999999999</v>
      </c>
      <c r="Q5" s="1">
        <v>1.1384413793103401</v>
      </c>
      <c r="R5">
        <v>4</v>
      </c>
      <c r="S5">
        <v>359</v>
      </c>
      <c r="T5" s="7">
        <v>42741.913321759261</v>
      </c>
      <c r="U5" s="1">
        <f t="shared" si="0"/>
        <v>1.7687643103448014</v>
      </c>
      <c r="X5" s="1">
        <f t="shared" si="1"/>
        <v>11.356634902758659</v>
      </c>
      <c r="Y5" s="1">
        <f>(H5-I5)^2</f>
        <v>0.26212665360431359</v>
      </c>
      <c r="Z5" s="1">
        <f t="shared" si="2"/>
        <v>0.14819761574294477</v>
      </c>
      <c r="AA5" s="1">
        <f t="shared" si="3"/>
        <v>2.3081366606285809E-2</v>
      </c>
    </row>
    <row r="6" spans="1:27" x14ac:dyDescent="0.25">
      <c r="A6" s="3">
        <v>150.00026162069</v>
      </c>
      <c r="B6" s="1">
        <v>130.87568462069001</v>
      </c>
      <c r="C6" s="1">
        <v>24.9273507931035</v>
      </c>
      <c r="D6">
        <v>100</v>
      </c>
      <c r="E6" s="1">
        <v>61.1675721034483</v>
      </c>
      <c r="F6" s="1">
        <v>11.377486068965499</v>
      </c>
      <c r="G6" s="1">
        <v>2.47790059281437</v>
      </c>
      <c r="H6" s="1">
        <v>8.2649322005987909</v>
      </c>
      <c r="I6" s="1">
        <v>7.7207270209581003</v>
      </c>
      <c r="J6" s="1">
        <v>43.610589172413803</v>
      </c>
      <c r="K6" s="1">
        <v>45.024827586206897</v>
      </c>
      <c r="L6" s="1">
        <v>300.16551724137901</v>
      </c>
      <c r="M6" s="1">
        <v>0.15914303448275899</v>
      </c>
      <c r="N6">
        <v>300</v>
      </c>
      <c r="O6">
        <v>1</v>
      </c>
      <c r="P6" s="1">
        <v>25.435133689655199</v>
      </c>
      <c r="Q6" s="1">
        <v>1.27072055172414</v>
      </c>
      <c r="R6">
        <v>5</v>
      </c>
      <c r="S6">
        <v>359</v>
      </c>
      <c r="T6" s="7">
        <v>42741.954988425925</v>
      </c>
      <c r="U6" s="1">
        <f t="shared" si="0"/>
        <v>2.0208298965517013</v>
      </c>
      <c r="X6" s="1">
        <f t="shared" si="1"/>
        <v>13.191703334482741</v>
      </c>
      <c r="Y6" s="1">
        <f>(H6-I6)^2</f>
        <v>0.29615927754775634</v>
      </c>
      <c r="Z6" s="1">
        <f t="shared" si="2"/>
        <v>0.14655329379930288</v>
      </c>
      <c r="AA6" s="1">
        <f t="shared" si="3"/>
        <v>2.2450419785715187E-2</v>
      </c>
    </row>
    <row r="7" spans="1:27" x14ac:dyDescent="0.25">
      <c r="A7" s="3">
        <v>150.00066879310299</v>
      </c>
      <c r="B7" s="1">
        <v>130.89477541379301</v>
      </c>
      <c r="C7" s="1">
        <v>24.9216145862069</v>
      </c>
      <c r="D7">
        <v>100</v>
      </c>
      <c r="E7" s="1">
        <v>67.930324482758607</v>
      </c>
      <c r="F7" s="1">
        <v>11.155562413793101</v>
      </c>
      <c r="G7" s="1">
        <v>2.76753306287425</v>
      </c>
      <c r="H7" s="1">
        <v>8.7307777904191592</v>
      </c>
      <c r="I7" s="1">
        <v>8.1554363383233497</v>
      </c>
      <c r="J7" s="1">
        <v>48.222617172413798</v>
      </c>
      <c r="K7" s="1">
        <v>54.030413793103499</v>
      </c>
      <c r="L7" s="1">
        <v>300.16896551724102</v>
      </c>
      <c r="M7" s="1">
        <v>0.17571648275862101</v>
      </c>
      <c r="N7">
        <v>300</v>
      </c>
      <c r="O7">
        <v>1</v>
      </c>
      <c r="P7" s="1">
        <v>28.294566275862099</v>
      </c>
      <c r="Q7" s="1">
        <v>1.2707950344827601</v>
      </c>
      <c r="R7">
        <v>6</v>
      </c>
      <c r="S7">
        <v>359</v>
      </c>
      <c r="T7" s="7">
        <v>42741.996655092589</v>
      </c>
      <c r="U7" s="1">
        <f t="shared" si="0"/>
        <v>2.2427535517240997</v>
      </c>
      <c r="X7" s="1">
        <f t="shared" si="1"/>
        <v>14.821547800344803</v>
      </c>
      <c r="Y7" s="1">
        <f>(H7-I7)^2</f>
        <v>0.33101778649971475</v>
      </c>
      <c r="Z7" s="1">
        <f t="shared" si="2"/>
        <v>0.14759436508092802</v>
      </c>
      <c r="AA7" s="1">
        <f t="shared" si="3"/>
        <v>2.2333550514340619E-2</v>
      </c>
    </row>
    <row r="8" spans="1:27" x14ac:dyDescent="0.25">
      <c r="A8" s="3">
        <v>149.99938327586199</v>
      </c>
      <c r="B8" s="1">
        <v>130.542117344828</v>
      </c>
      <c r="C8" s="1">
        <v>24.911869827586202</v>
      </c>
      <c r="D8">
        <v>100</v>
      </c>
      <c r="E8" s="1">
        <v>10</v>
      </c>
      <c r="F8" s="1">
        <v>13.3350276551724</v>
      </c>
      <c r="G8" s="1">
        <v>0</v>
      </c>
      <c r="H8" s="1">
        <v>0</v>
      </c>
      <c r="I8" s="1">
        <v>0</v>
      </c>
      <c r="J8" s="1">
        <v>1.2389409310344801</v>
      </c>
      <c r="K8" s="1">
        <v>3.0019999999999998</v>
      </c>
      <c r="L8" s="1">
        <v>300.2</v>
      </c>
      <c r="M8" s="1">
        <v>4.9575517241379303E-3</v>
      </c>
      <c r="N8">
        <v>300</v>
      </c>
      <c r="O8">
        <v>1</v>
      </c>
      <c r="P8" s="1">
        <v>-2.0683164482758598</v>
      </c>
      <c r="Q8" s="1">
        <v>-2.7452699310344801</v>
      </c>
      <c r="R8">
        <v>7</v>
      </c>
      <c r="S8">
        <v>359</v>
      </c>
      <c r="T8" s="7">
        <v>42742.038321759261</v>
      </c>
      <c r="X8" s="1"/>
      <c r="Y8" s="1"/>
    </row>
    <row r="9" spans="1:27" x14ac:dyDescent="0.25">
      <c r="A9" s="3">
        <v>200.00049451724101</v>
      </c>
      <c r="B9" s="1">
        <v>175.19162406896601</v>
      </c>
      <c r="C9" s="1">
        <v>24.948559344827601</v>
      </c>
      <c r="D9">
        <v>100</v>
      </c>
      <c r="E9" s="1">
        <v>10</v>
      </c>
      <c r="F9" s="1">
        <v>19.840202758620698</v>
      </c>
      <c r="G9" s="1">
        <v>0</v>
      </c>
      <c r="H9" s="1">
        <v>0</v>
      </c>
      <c r="I9" s="1">
        <v>0</v>
      </c>
      <c r="J9" s="1">
        <v>1.2235609655172399</v>
      </c>
      <c r="K9" s="1">
        <v>3.0019999999999998</v>
      </c>
      <c r="L9" s="1">
        <v>300.2</v>
      </c>
      <c r="M9" s="1">
        <v>4.8965862068965499E-3</v>
      </c>
      <c r="N9">
        <v>300</v>
      </c>
      <c r="O9">
        <v>1</v>
      </c>
      <c r="P9" s="1">
        <v>-2.1490999999999998</v>
      </c>
      <c r="Q9" s="1">
        <v>-3.0335978275862101</v>
      </c>
      <c r="R9">
        <v>8</v>
      </c>
      <c r="S9">
        <v>719</v>
      </c>
      <c r="T9" s="7">
        <v>42742.121655092589</v>
      </c>
      <c r="X9" s="1"/>
      <c r="Y9" s="1"/>
    </row>
    <row r="10" spans="1:27" x14ac:dyDescent="0.25">
      <c r="A10" s="3">
        <v>199.999908896552</v>
      </c>
      <c r="B10" s="1">
        <v>175.30557200000001</v>
      </c>
      <c r="C10" s="1">
        <v>24.934063344827599</v>
      </c>
      <c r="D10">
        <v>100</v>
      </c>
      <c r="E10" s="1">
        <v>39.9357896551724</v>
      </c>
      <c r="F10" s="1">
        <v>18.2897424137931</v>
      </c>
      <c r="G10" s="1">
        <v>1.9038263413173599</v>
      </c>
      <c r="H10" s="1">
        <v>6.7304758143712604</v>
      </c>
      <c r="I10" s="1">
        <v>6.2108396826347301</v>
      </c>
      <c r="J10" s="1">
        <v>29.132255068965499</v>
      </c>
      <c r="K10" s="1">
        <v>30.02</v>
      </c>
      <c r="L10" s="1">
        <v>300.2</v>
      </c>
      <c r="M10" s="1">
        <v>0.106629896551724</v>
      </c>
      <c r="N10">
        <v>300</v>
      </c>
      <c r="O10">
        <v>1</v>
      </c>
      <c r="P10" s="1">
        <v>14.952151896551699</v>
      </c>
      <c r="Q10" s="1">
        <v>-0.88138606896551697</v>
      </c>
      <c r="R10">
        <v>9</v>
      </c>
      <c r="S10">
        <v>359</v>
      </c>
      <c r="T10" s="7">
        <v>42742.163321759261</v>
      </c>
      <c r="U10" s="1">
        <f>$F$9-F10</f>
        <v>1.5504603448275986</v>
      </c>
      <c r="V10" s="1">
        <f>INDEX(LINEST(U10:U14,G10:G14),1)</f>
        <v>0.84271319268293754</v>
      </c>
      <c r="W10" s="1">
        <f>INDEX(LINEST(U10:U14,G10:G14),2)</f>
        <v>-3.9677422403114448E-2</v>
      </c>
      <c r="X10" s="1">
        <f>((J10-$J$9)-(P10-$P$9)-(Q10-$Q$9))*0.93</f>
        <v>8.0493643168965576</v>
      </c>
      <c r="Y10" s="1">
        <f>(H10-I10)^2</f>
        <v>0.2700217094061047</v>
      </c>
      <c r="Z10" s="1">
        <f>Y10/U10</f>
        <v>0.17415583075498098</v>
      </c>
      <c r="AA10" s="1">
        <f>Y10/X10</f>
        <v>3.3545718490999042E-2</v>
      </c>
    </row>
    <row r="11" spans="1:27" x14ac:dyDescent="0.25">
      <c r="A11" s="3">
        <v>200.00000103448301</v>
      </c>
      <c r="B11" s="1">
        <v>175.30762727586199</v>
      </c>
      <c r="C11" s="1">
        <v>24.931698379310301</v>
      </c>
      <c r="D11">
        <v>100</v>
      </c>
      <c r="E11" s="1">
        <v>46.732212965517199</v>
      </c>
      <c r="F11" s="1">
        <v>17.992248137931</v>
      </c>
      <c r="G11" s="1">
        <v>2.2334079999999998</v>
      </c>
      <c r="H11" s="1">
        <v>7.2956145718562802</v>
      </c>
      <c r="I11" s="1">
        <v>6.7331141556886296</v>
      </c>
      <c r="J11" s="1">
        <v>33.821113103448297</v>
      </c>
      <c r="K11" s="1">
        <v>36.023586206896603</v>
      </c>
      <c r="L11" s="1">
        <v>300.19655172413798</v>
      </c>
      <c r="M11" s="1">
        <v>0.123766896551724</v>
      </c>
      <c r="N11">
        <v>300</v>
      </c>
      <c r="O11">
        <v>1</v>
      </c>
      <c r="P11" s="1">
        <v>17.6649614482759</v>
      </c>
      <c r="Q11" s="1">
        <v>-1.0431457241379301</v>
      </c>
      <c r="R11">
        <v>10</v>
      </c>
      <c r="S11">
        <v>359</v>
      </c>
      <c r="T11" s="7">
        <v>42742.204988425925</v>
      </c>
      <c r="U11" s="1">
        <f t="shared" ref="U11:U14" si="4">$F$9-F11</f>
        <v>1.8479546206896984</v>
      </c>
      <c r="X11" s="1">
        <f t="shared" ref="X11:X14" si="5">((J11-$J$9)-(P11-$P$9)-(Q11-$Q$9))*0.93</f>
        <v>10.037525885172398</v>
      </c>
      <c r="Y11" s="1">
        <f>(H11-I11)^2</f>
        <v>0.31640671818878008</v>
      </c>
      <c r="Z11" s="1">
        <f t="shared" ref="Z11:Z14" si="6">Y11/U11</f>
        <v>0.1712199610565599</v>
      </c>
      <c r="AA11" s="1">
        <f t="shared" ref="AA11:AA14" si="7">Y11/X11</f>
        <v>3.1522381292802583E-2</v>
      </c>
    </row>
    <row r="12" spans="1:27" x14ac:dyDescent="0.25">
      <c r="A12" s="3">
        <v>200.00066675862101</v>
      </c>
      <c r="B12" s="1">
        <v>175.30364410344799</v>
      </c>
      <c r="C12" s="1">
        <v>24.9381492413793</v>
      </c>
      <c r="D12">
        <v>100</v>
      </c>
      <c r="E12" s="1">
        <v>54.417538482758602</v>
      </c>
      <c r="F12" s="1">
        <v>17.6787502758621</v>
      </c>
      <c r="G12" s="1">
        <v>2.5833882365269498</v>
      </c>
      <c r="H12" s="1">
        <v>7.8386240748503004</v>
      </c>
      <c r="I12" s="1">
        <v>7.2331757634730502</v>
      </c>
      <c r="J12" s="1">
        <v>38.859087413793098</v>
      </c>
      <c r="K12" s="1">
        <v>42.025586206896598</v>
      </c>
      <c r="L12" s="1">
        <v>300.18275862068998</v>
      </c>
      <c r="M12" s="1">
        <v>0.142041586206897</v>
      </c>
      <c r="N12">
        <v>300</v>
      </c>
      <c r="O12">
        <v>1</v>
      </c>
      <c r="P12" s="1">
        <v>21.023770517241399</v>
      </c>
      <c r="Q12" s="1">
        <v>-0.77114837931034497</v>
      </c>
      <c r="R12">
        <v>11</v>
      </c>
      <c r="S12">
        <v>359</v>
      </c>
      <c r="T12" s="7">
        <v>42742.246655092589</v>
      </c>
      <c r="U12" s="1">
        <f t="shared" si="4"/>
        <v>2.1614524827585981</v>
      </c>
      <c r="X12" s="1">
        <f t="shared" si="5"/>
        <v>11.346192028965495</v>
      </c>
      <c r="Y12" s="1">
        <f>(H12-I12)^2</f>
        <v>0.36656765774956368</v>
      </c>
      <c r="Z12" s="1">
        <f t="shared" si="6"/>
        <v>0.16959320673185663</v>
      </c>
      <c r="AA12" s="1">
        <f t="shared" si="7"/>
        <v>3.2307549247691164E-2</v>
      </c>
    </row>
    <row r="13" spans="1:27" x14ac:dyDescent="0.25">
      <c r="A13" s="3">
        <v>200.000658758621</v>
      </c>
      <c r="B13" s="1">
        <v>175.28559613793101</v>
      </c>
      <c r="C13" s="1">
        <v>24.936960275862099</v>
      </c>
      <c r="D13">
        <v>100</v>
      </c>
      <c r="E13" s="1">
        <v>61.430981724137901</v>
      </c>
      <c r="F13" s="1">
        <v>17.422101379310298</v>
      </c>
      <c r="G13" s="1">
        <v>2.9259526257484998</v>
      </c>
      <c r="H13" s="1">
        <v>8.3369207724550893</v>
      </c>
      <c r="I13" s="1">
        <v>7.6915502544910197</v>
      </c>
      <c r="J13" s="1">
        <v>43.507792620689699</v>
      </c>
      <c r="K13" s="1">
        <v>45.023793103448298</v>
      </c>
      <c r="L13" s="1">
        <v>300.15862068965498</v>
      </c>
      <c r="M13" s="1">
        <v>0.158855413793104</v>
      </c>
      <c r="N13">
        <v>300</v>
      </c>
      <c r="O13">
        <v>1</v>
      </c>
      <c r="P13" s="1">
        <v>24.0233890344828</v>
      </c>
      <c r="Q13" s="1">
        <v>-0.48938172413793102</v>
      </c>
      <c r="R13">
        <v>12</v>
      </c>
      <c r="S13">
        <v>359</v>
      </c>
      <c r="T13" s="7">
        <v>42742.288321759261</v>
      </c>
      <c r="U13" s="1">
        <f t="shared" si="4"/>
        <v>2.4181013793104</v>
      </c>
      <c r="X13" s="1">
        <f t="shared" si="5"/>
        <v>12.617799661034487</v>
      </c>
      <c r="Y13" s="1">
        <f>(H13-I13)^2</f>
        <v>0.41650310545721153</v>
      </c>
      <c r="Z13" s="1">
        <f t="shared" si="6"/>
        <v>0.17224385587009214</v>
      </c>
      <c r="AA13" s="1">
        <f t="shared" si="7"/>
        <v>3.3009170905085046E-2</v>
      </c>
    </row>
    <row r="14" spans="1:27" x14ac:dyDescent="0.25">
      <c r="A14" s="3">
        <v>200.00028568965499</v>
      </c>
      <c r="B14" s="1">
        <v>175.28042603448301</v>
      </c>
      <c r="C14" s="1">
        <v>24.937858551724101</v>
      </c>
      <c r="D14">
        <v>100</v>
      </c>
      <c r="E14" s="1">
        <v>69.1148924137931</v>
      </c>
      <c r="F14" s="1">
        <v>17.136808793103398</v>
      </c>
      <c r="G14" s="1">
        <v>3.2638075928143699</v>
      </c>
      <c r="H14" s="1">
        <v>8.8040191077844305</v>
      </c>
      <c r="I14" s="1">
        <v>8.1226170838323295</v>
      </c>
      <c r="J14" s="1">
        <v>48.602402655172398</v>
      </c>
      <c r="K14" s="1">
        <v>54.030413793103499</v>
      </c>
      <c r="L14" s="1">
        <v>300.16896551724102</v>
      </c>
      <c r="M14" s="1">
        <v>0.177173103448276</v>
      </c>
      <c r="N14">
        <v>300</v>
      </c>
      <c r="O14">
        <v>1</v>
      </c>
      <c r="P14" s="1">
        <v>27.438866482758598</v>
      </c>
      <c r="Q14" s="1">
        <v>7.4650965517241402E-2</v>
      </c>
      <c r="R14">
        <v>13</v>
      </c>
      <c r="S14">
        <v>359</v>
      </c>
      <c r="T14" s="7">
        <v>42742.329988425925</v>
      </c>
      <c r="U14" s="1">
        <f t="shared" si="4"/>
        <v>2.7033939655173</v>
      </c>
      <c r="X14" s="1">
        <f t="shared" si="5"/>
        <v>13.654842564827593</v>
      </c>
      <c r="Y14" s="1">
        <f>(H14-I14)^2</f>
        <v>0.46430871824601966</v>
      </c>
      <c r="Z14" s="1">
        <f t="shared" si="6"/>
        <v>0.17175029765118724</v>
      </c>
      <c r="AA14" s="1">
        <f t="shared" si="7"/>
        <v>3.4003227502746536E-2</v>
      </c>
    </row>
    <row r="15" spans="1:27" x14ac:dyDescent="0.25">
      <c r="A15" s="3">
        <v>199.99953913793101</v>
      </c>
      <c r="B15" s="1">
        <v>175.025082206897</v>
      </c>
      <c r="C15" s="1">
        <v>24.940027586206899</v>
      </c>
      <c r="D15">
        <v>100</v>
      </c>
      <c r="E15" s="1">
        <v>10</v>
      </c>
      <c r="F15" s="1">
        <v>19.772224999999999</v>
      </c>
      <c r="G15" s="1">
        <v>0</v>
      </c>
      <c r="H15" s="1">
        <v>0</v>
      </c>
      <c r="I15" s="1">
        <v>0</v>
      </c>
      <c r="J15" s="1">
        <v>1.3012600344827601</v>
      </c>
      <c r="K15" s="1">
        <v>3.0019999999999998</v>
      </c>
      <c r="L15" s="1">
        <v>300.2</v>
      </c>
      <c r="M15" s="1">
        <v>5.0037241379310296E-3</v>
      </c>
      <c r="N15">
        <v>300</v>
      </c>
      <c r="O15">
        <v>1</v>
      </c>
      <c r="P15" s="1">
        <v>-2.8565026206896502</v>
      </c>
      <c r="Q15" s="1">
        <v>-3.7476947586206899</v>
      </c>
      <c r="R15">
        <v>14</v>
      </c>
      <c r="S15">
        <v>359</v>
      </c>
      <c r="T15" s="7">
        <v>42742.371655092589</v>
      </c>
      <c r="X15" s="1"/>
      <c r="Y15" s="1"/>
    </row>
    <row r="16" spans="1:27" x14ac:dyDescent="0.25">
      <c r="A16" s="3">
        <v>250.000363103448</v>
      </c>
      <c r="B16" s="1">
        <v>219.26962862069001</v>
      </c>
      <c r="C16" s="1">
        <v>24.999540034482798</v>
      </c>
      <c r="D16">
        <v>100</v>
      </c>
      <c r="E16" s="1">
        <v>10</v>
      </c>
      <c r="F16" s="1">
        <v>26.8564403793103</v>
      </c>
      <c r="G16" s="1">
        <v>0</v>
      </c>
      <c r="H16" s="1">
        <v>0</v>
      </c>
      <c r="I16" s="1">
        <v>0</v>
      </c>
      <c r="J16" s="1">
        <v>1.28227048275862</v>
      </c>
      <c r="K16" s="1">
        <v>3.0019999999999998</v>
      </c>
      <c r="L16" s="1">
        <v>300.2</v>
      </c>
      <c r="M16" s="1">
        <v>4.9268620689655197E-3</v>
      </c>
      <c r="N16">
        <v>300</v>
      </c>
      <c r="O16">
        <v>1</v>
      </c>
      <c r="P16" s="1">
        <v>-2.3521042068965499</v>
      </c>
      <c r="Q16" s="1">
        <v>-3.2620880689655198</v>
      </c>
      <c r="R16">
        <v>15</v>
      </c>
      <c r="S16">
        <v>719</v>
      </c>
      <c r="T16" s="7">
        <v>42742.454988425925</v>
      </c>
      <c r="X16" s="1"/>
      <c r="Y16" s="1"/>
    </row>
    <row r="17" spans="1:27" x14ac:dyDescent="0.25">
      <c r="A17" s="3">
        <v>250.00001217241399</v>
      </c>
      <c r="B17" s="1">
        <v>219.269907448276</v>
      </c>
      <c r="C17" s="1">
        <v>25.013341344827602</v>
      </c>
      <c r="D17">
        <v>100</v>
      </c>
      <c r="E17" s="1">
        <v>40.1922306206896</v>
      </c>
      <c r="F17" s="1">
        <v>24.979207310344801</v>
      </c>
      <c r="G17" s="1">
        <v>2.2246378072289201</v>
      </c>
      <c r="H17" s="1">
        <v>6.7538342259036099</v>
      </c>
      <c r="I17" s="1">
        <v>6.1396652560240996</v>
      </c>
      <c r="J17" s="1">
        <v>29.008867172413801</v>
      </c>
      <c r="K17" s="1">
        <v>30.02</v>
      </c>
      <c r="L17" s="1">
        <v>300.2</v>
      </c>
      <c r="M17" s="1">
        <v>0.10628182758620699</v>
      </c>
      <c r="N17">
        <v>300</v>
      </c>
      <c r="O17">
        <v>1</v>
      </c>
      <c r="P17" s="1">
        <v>14.911156241379301</v>
      </c>
      <c r="Q17" s="1">
        <v>-0.73107155172413796</v>
      </c>
      <c r="R17">
        <v>16</v>
      </c>
      <c r="S17">
        <v>359</v>
      </c>
      <c r="T17" s="7">
        <v>42742.496655092589</v>
      </c>
      <c r="U17" s="1">
        <f>$F$16-F17</f>
        <v>1.8772330689654986</v>
      </c>
      <c r="V17" s="1">
        <f>INDEX(LINEST(U17:U21,G17:G21),1)</f>
        <v>0.86283662753068724</v>
      </c>
      <c r="W17" s="1">
        <f>INDEX(LINEST(U17:U21,G17:G21),2)</f>
        <v>-2.6478413104024767E-2</v>
      </c>
      <c r="X17" s="1">
        <f>((J17-$J$16)-(P17-$P$16)-(Q17-$Q$16))*0.93</f>
        <v>7.3770573434482936</v>
      </c>
      <c r="Y17" s="1">
        <f>(H17-I17)^2</f>
        <v>0.37720352356285886</v>
      </c>
      <c r="Z17" s="1">
        <f>Y17/U17</f>
        <v>0.20093590391028396</v>
      </c>
      <c r="AA17" s="1">
        <f>Y17/X17</f>
        <v>5.113197661366433E-2</v>
      </c>
    </row>
    <row r="18" spans="1:27" x14ac:dyDescent="0.25">
      <c r="A18" s="3">
        <v>250.00023517241399</v>
      </c>
      <c r="B18" s="1">
        <v>219.25120748275901</v>
      </c>
      <c r="C18" s="1">
        <v>25.021059137931001</v>
      </c>
      <c r="D18">
        <v>100</v>
      </c>
      <c r="E18" s="1">
        <v>47.5436043448276</v>
      </c>
      <c r="F18" s="1">
        <v>24.585520724137901</v>
      </c>
      <c r="G18" s="1">
        <v>2.6584858263473099</v>
      </c>
      <c r="H18" s="1">
        <v>7.3646445868263397</v>
      </c>
      <c r="I18" s="1">
        <v>6.6910593922155703</v>
      </c>
      <c r="J18" s="1">
        <v>34.012250103448302</v>
      </c>
      <c r="K18" s="1">
        <v>36.024000000000001</v>
      </c>
      <c r="L18" s="1">
        <v>300.2</v>
      </c>
      <c r="M18" s="1">
        <v>0.124515206896552</v>
      </c>
      <c r="N18">
        <v>300</v>
      </c>
      <c r="O18">
        <v>1</v>
      </c>
      <c r="P18" s="1">
        <v>18.1563437931034</v>
      </c>
      <c r="Q18" s="1">
        <v>-1.80571034482759E-2</v>
      </c>
      <c r="R18">
        <v>17</v>
      </c>
      <c r="S18">
        <v>359</v>
      </c>
      <c r="T18" s="7">
        <v>42742.538321759261</v>
      </c>
      <c r="U18" s="1">
        <f t="shared" ref="U18:U21" si="8">$F$16-F18</f>
        <v>2.2709196551723991</v>
      </c>
      <c r="X18" s="1">
        <f t="shared" ref="X18:X21" si="9">((J18-$J$16)-(P18-$P$16)-(Q18-$Q$16))*0.93</f>
        <v>8.3490756093104181</v>
      </c>
      <c r="Y18" s="1">
        <f>(H18-I18)^2</f>
        <v>0.45371701439882806</v>
      </c>
      <c r="Z18" s="1">
        <f t="shared" ref="Z18:Z21" si="10">Y18/U18</f>
        <v>0.199794393150551</v>
      </c>
      <c r="AA18" s="1">
        <f t="shared" ref="AA18:AA21" si="11">Y18/X18</f>
        <v>5.4343383103737666E-2</v>
      </c>
    </row>
    <row r="19" spans="1:27" x14ac:dyDescent="0.25">
      <c r="A19" s="3">
        <v>250.00068875862101</v>
      </c>
      <c r="B19" s="1">
        <v>219.222723586207</v>
      </c>
      <c r="C19" s="1">
        <v>25.027608827586199</v>
      </c>
      <c r="D19">
        <v>100</v>
      </c>
      <c r="E19" s="1">
        <v>54.799734379310301</v>
      </c>
      <c r="F19" s="1">
        <v>24.238641137931001</v>
      </c>
      <c r="G19" s="1">
        <v>3.0447936976047898</v>
      </c>
      <c r="H19" s="1">
        <v>7.8851986676646701</v>
      </c>
      <c r="I19" s="1">
        <v>7.1642298383233598</v>
      </c>
      <c r="J19" s="1">
        <v>38.682505999999997</v>
      </c>
      <c r="K19" s="1">
        <v>42.027034482758602</v>
      </c>
      <c r="L19" s="1">
        <v>300.19310344827602</v>
      </c>
      <c r="M19" s="1">
        <v>0.14154262068965501</v>
      </c>
      <c r="N19">
        <v>300</v>
      </c>
      <c r="O19">
        <v>1</v>
      </c>
      <c r="P19" s="1">
        <v>21.303209379310299</v>
      </c>
      <c r="Q19" s="1">
        <v>0.65405637931034499</v>
      </c>
      <c r="R19">
        <v>18</v>
      </c>
      <c r="S19">
        <v>359</v>
      </c>
      <c r="T19" s="7">
        <v>42742.579988425925</v>
      </c>
      <c r="U19" s="1">
        <f t="shared" si="8"/>
        <v>2.6177992413792985</v>
      </c>
      <c r="X19" s="1">
        <f t="shared" si="9"/>
        <v>9.1407630589655575</v>
      </c>
      <c r="Y19" s="1">
        <f>(H19-I19)^2</f>
        <v>0.51979605288177944</v>
      </c>
      <c r="Z19" s="1">
        <f t="shared" si="10"/>
        <v>0.19856222916769692</v>
      </c>
      <c r="AA19" s="1">
        <f t="shared" si="11"/>
        <v>5.686571783216135E-2</v>
      </c>
    </row>
    <row r="20" spans="1:27" x14ac:dyDescent="0.25">
      <c r="A20" s="3">
        <v>249.99990679310301</v>
      </c>
      <c r="B20" s="1">
        <v>219.19603382758601</v>
      </c>
      <c r="C20" s="1">
        <v>25.046885586206901</v>
      </c>
      <c r="D20">
        <v>100</v>
      </c>
      <c r="E20" s="1">
        <v>62.348883448275899</v>
      </c>
      <c r="F20" s="1">
        <v>23.8736644482759</v>
      </c>
      <c r="G20" s="1">
        <v>3.46597627245509</v>
      </c>
      <c r="H20" s="1">
        <v>8.3968584880239501</v>
      </c>
      <c r="I20" s="1">
        <v>7.6260634580838298</v>
      </c>
      <c r="J20" s="1">
        <v>43.7576768965517</v>
      </c>
      <c r="K20" s="1">
        <v>45.025862068965502</v>
      </c>
      <c r="L20" s="1">
        <v>300.17241379310298</v>
      </c>
      <c r="M20" s="1">
        <v>0.15988044827586201</v>
      </c>
      <c r="N20">
        <v>300</v>
      </c>
      <c r="O20">
        <v>1</v>
      </c>
      <c r="P20" s="1">
        <v>24.636133379310301</v>
      </c>
      <c r="Q20" s="1">
        <v>1.2200757241379301</v>
      </c>
      <c r="R20">
        <v>19</v>
      </c>
      <c r="S20">
        <v>359</v>
      </c>
      <c r="T20" s="7">
        <v>42742.621655092589</v>
      </c>
      <c r="U20" s="1">
        <f t="shared" si="8"/>
        <v>2.9827759310344</v>
      </c>
      <c r="X20" s="1">
        <f t="shared" si="9"/>
        <v>10.234654682068987</v>
      </c>
      <c r="Y20" s="1">
        <f>(H20-I20)^2</f>
        <v>0.59412497818039089</v>
      </c>
      <c r="Z20" s="1">
        <f t="shared" si="10"/>
        <v>0.19918525290444922</v>
      </c>
      <c r="AA20" s="1">
        <f t="shared" si="11"/>
        <v>5.8050319882437453E-2</v>
      </c>
    </row>
    <row r="21" spans="1:27" x14ac:dyDescent="0.25">
      <c r="A21" s="3">
        <v>249.99951796551699</v>
      </c>
      <c r="B21" s="1">
        <v>219.15984900000001</v>
      </c>
      <c r="C21" s="1">
        <v>25.062024379310301</v>
      </c>
      <c r="D21">
        <v>100</v>
      </c>
      <c r="E21" s="1">
        <v>69.412828000000005</v>
      </c>
      <c r="F21" s="1">
        <v>23.567685793103401</v>
      </c>
      <c r="G21" s="1">
        <v>3.8695689431137699</v>
      </c>
      <c r="H21" s="1">
        <v>8.8633614940119703</v>
      </c>
      <c r="I21" s="1">
        <v>8.0481337934131698</v>
      </c>
      <c r="J21" s="1">
        <v>48.374193551724098</v>
      </c>
      <c r="K21" s="1">
        <v>54.028551724137998</v>
      </c>
      <c r="L21" s="1">
        <v>300.15862068965498</v>
      </c>
      <c r="M21" s="1">
        <v>0.17650327586206899</v>
      </c>
      <c r="N21">
        <v>300</v>
      </c>
      <c r="O21">
        <v>1</v>
      </c>
      <c r="P21" s="1">
        <v>27.850032896551699</v>
      </c>
      <c r="Q21" s="1">
        <v>1.8671798275862099</v>
      </c>
      <c r="R21">
        <v>20</v>
      </c>
      <c r="S21">
        <v>359</v>
      </c>
      <c r="T21" s="7">
        <v>42742.663321759261</v>
      </c>
      <c r="U21" s="1">
        <f t="shared" si="8"/>
        <v>3.288754586206899</v>
      </c>
      <c r="X21" s="1">
        <f t="shared" si="9"/>
        <v>10.937281804137916</v>
      </c>
      <c r="Y21" s="1">
        <f>(H21-I21)^2</f>
        <v>0.6645962038236074</v>
      </c>
      <c r="Z21" s="1">
        <f t="shared" si="10"/>
        <v>0.20208142213193311</v>
      </c>
      <c r="AA21" s="1">
        <f t="shared" si="11"/>
        <v>6.0764293699753613E-2</v>
      </c>
    </row>
    <row r="22" spans="1:27" x14ac:dyDescent="0.25">
      <c r="A22" s="3">
        <v>249.99929065517199</v>
      </c>
      <c r="B22" s="1">
        <v>219.08841210344801</v>
      </c>
      <c r="C22" s="1">
        <v>25.056051413793099</v>
      </c>
      <c r="D22">
        <v>100</v>
      </c>
      <c r="E22" s="1">
        <v>0.1</v>
      </c>
      <c r="F22" s="1">
        <v>26.765878103448301</v>
      </c>
      <c r="G22" s="1">
        <v>0</v>
      </c>
      <c r="H22" s="1">
        <v>0</v>
      </c>
      <c r="I22" s="1">
        <v>0</v>
      </c>
      <c r="J22" s="1">
        <v>1.3124748275862099</v>
      </c>
      <c r="K22" s="1">
        <v>3.0019999999999998</v>
      </c>
      <c r="L22" s="1">
        <v>300.2</v>
      </c>
      <c r="M22" s="1">
        <v>4.8905172413793102E-3</v>
      </c>
      <c r="N22">
        <v>300</v>
      </c>
      <c r="O22">
        <v>1</v>
      </c>
      <c r="P22" s="1">
        <v>-1.44912168965517</v>
      </c>
      <c r="Q22" s="1">
        <v>-1.6487146551724099</v>
      </c>
      <c r="R22">
        <v>21</v>
      </c>
      <c r="S22">
        <v>359</v>
      </c>
      <c r="T22" s="7">
        <v>42742.704988425925</v>
      </c>
      <c r="X22" s="1"/>
      <c r="Y22" s="1"/>
    </row>
    <row r="23" spans="1:27" x14ac:dyDescent="0.25">
      <c r="A23" s="3">
        <v>300.00027155172398</v>
      </c>
      <c r="B23" s="1">
        <v>264.16126231034502</v>
      </c>
      <c r="C23" s="1">
        <v>25.1147185172414</v>
      </c>
      <c r="D23">
        <v>100</v>
      </c>
      <c r="E23" s="1">
        <v>10</v>
      </c>
      <c r="F23" s="1">
        <v>34.555360862069001</v>
      </c>
      <c r="G23" s="1">
        <v>0</v>
      </c>
      <c r="H23" s="1">
        <v>0</v>
      </c>
      <c r="I23" s="1">
        <v>0</v>
      </c>
      <c r="J23" s="1">
        <v>1.3121997586206899</v>
      </c>
      <c r="K23" s="1">
        <v>3.0019999999999998</v>
      </c>
      <c r="L23" s="1">
        <v>300.2</v>
      </c>
      <c r="M23" s="1">
        <v>4.88903448275862E-3</v>
      </c>
      <c r="N23">
        <v>300</v>
      </c>
      <c r="O23">
        <v>1</v>
      </c>
      <c r="P23" s="1">
        <v>-1.4190914137931001</v>
      </c>
      <c r="Q23" s="1">
        <v>-1.4674077931034499</v>
      </c>
      <c r="R23">
        <v>22</v>
      </c>
      <c r="S23">
        <v>719</v>
      </c>
      <c r="T23" s="7">
        <v>42742.788321759261</v>
      </c>
      <c r="X23" s="1"/>
      <c r="Y23" s="1"/>
    </row>
    <row r="24" spans="1:27" x14ac:dyDescent="0.25">
      <c r="A24" s="3">
        <v>299.99985062068998</v>
      </c>
      <c r="B24" s="1">
        <v>264.070948137931</v>
      </c>
      <c r="C24" s="1">
        <v>25.120690862069001</v>
      </c>
      <c r="D24">
        <v>100</v>
      </c>
      <c r="E24" s="1">
        <v>40.590670551724202</v>
      </c>
      <c r="F24" s="1">
        <v>32.436383896551703</v>
      </c>
      <c r="G24" s="1">
        <v>2.5630358263473001</v>
      </c>
      <c r="H24" s="1">
        <v>6.8185446377245498</v>
      </c>
      <c r="I24" s="1">
        <v>6.1068905958083901</v>
      </c>
      <c r="J24" s="1">
        <v>29.041006137930999</v>
      </c>
      <c r="K24" s="1">
        <v>30.02</v>
      </c>
      <c r="L24" s="1">
        <v>300.2</v>
      </c>
      <c r="M24" s="1">
        <v>0.106400137931035</v>
      </c>
      <c r="N24">
        <v>300</v>
      </c>
      <c r="O24">
        <v>1</v>
      </c>
      <c r="P24" s="1">
        <v>15.540903551724099</v>
      </c>
      <c r="Q24" s="1">
        <v>0.901382034482759</v>
      </c>
      <c r="R24">
        <v>23</v>
      </c>
      <c r="S24">
        <v>359</v>
      </c>
      <c r="T24" s="7">
        <v>42742.829988425925</v>
      </c>
      <c r="U24" s="1">
        <f>$F$23-F24</f>
        <v>2.1189769655172981</v>
      </c>
      <c r="V24" s="1">
        <f>INDEX(LINEST(U24:U28,G24:G28),1)</f>
        <v>0.8489305528127562</v>
      </c>
      <c r="W24" s="1">
        <f>INDEX(LINEST(U24:U28,G24:G28),2)</f>
        <v>-3.8743340867585907E-2</v>
      </c>
      <c r="X24" s="1">
        <f>((J24-$J$23)-(P24-$P$23)-(Q24-$Q$23))*0.93</f>
        <v>7.812020075172418</v>
      </c>
      <c r="Y24" s="1">
        <f>(H24-I24)^2</f>
        <v>0.50645147537560709</v>
      </c>
      <c r="Z24" s="1">
        <f>Y24/U24</f>
        <v>0.23900754166620633</v>
      </c>
      <c r="AA24" s="1">
        <f>Y24/X24</f>
        <v>6.482977136543383E-2</v>
      </c>
    </row>
    <row r="25" spans="1:27" x14ac:dyDescent="0.25">
      <c r="A25" s="3">
        <v>300.00122068965499</v>
      </c>
      <c r="B25" s="1">
        <v>264.04898389655199</v>
      </c>
      <c r="C25" s="1">
        <v>25.122723172413799</v>
      </c>
      <c r="D25">
        <v>100</v>
      </c>
      <c r="E25" s="1">
        <v>47.992124172413803</v>
      </c>
      <c r="F25" s="1">
        <v>32.019176620689699</v>
      </c>
      <c r="G25" s="1">
        <v>3.0181814491018</v>
      </c>
      <c r="H25" s="1">
        <v>7.3930277514970104</v>
      </c>
      <c r="I25" s="1">
        <v>6.62011304191617</v>
      </c>
      <c r="J25" s="1">
        <v>34.057903413793099</v>
      </c>
      <c r="K25" s="1">
        <v>36.024000000000001</v>
      </c>
      <c r="L25" s="1">
        <v>300.2</v>
      </c>
      <c r="M25" s="1">
        <v>0.124662517241379</v>
      </c>
      <c r="N25">
        <v>300</v>
      </c>
      <c r="O25">
        <v>1</v>
      </c>
      <c r="P25" s="1">
        <v>18.742735724137901</v>
      </c>
      <c r="Q25" s="1">
        <v>1.4002526896551699</v>
      </c>
      <c r="R25">
        <v>24</v>
      </c>
      <c r="S25">
        <v>359</v>
      </c>
      <c r="T25" s="7">
        <v>42742.871655092589</v>
      </c>
      <c r="U25" s="1">
        <f t="shared" ref="U25:U28" si="12">$F$23-F25</f>
        <v>2.5361842413793028</v>
      </c>
      <c r="X25" s="1">
        <f t="shared" ref="X25:X28" si="13">((J25-$J$23)-(P25-$P$23)-(Q25-$Q$23))*0.93</f>
        <v>9.0360809120689893</v>
      </c>
      <c r="Y25" s="1">
        <f>(H25-I25)^2</f>
        <v>0.59739714828643486</v>
      </c>
      <c r="Z25" s="1">
        <f t="shared" ref="Z25:Z28" si="14">Y25/U25</f>
        <v>0.23554958608272902</v>
      </c>
      <c r="AA25" s="1">
        <f t="shared" ref="AA25:AA28" si="15">Y25/X25</f>
        <v>6.6112416887339376E-2</v>
      </c>
    </row>
    <row r="26" spans="1:27" x14ac:dyDescent="0.25">
      <c r="A26" s="3">
        <v>300.00181531034502</v>
      </c>
      <c r="B26" s="1">
        <v>264.02734789655199</v>
      </c>
      <c r="C26" s="1">
        <v>25.128658344827599</v>
      </c>
      <c r="D26">
        <v>100</v>
      </c>
      <c r="E26" s="1">
        <v>55.369988413793102</v>
      </c>
      <c r="F26" s="1">
        <v>31.618140758620701</v>
      </c>
      <c r="G26" s="1">
        <v>3.5011124071856301</v>
      </c>
      <c r="H26" s="1">
        <v>7.9496788622754604</v>
      </c>
      <c r="I26" s="1">
        <v>7.11541371257485</v>
      </c>
      <c r="J26" s="1">
        <v>38.734172586206903</v>
      </c>
      <c r="K26" s="1">
        <v>42.027999999999999</v>
      </c>
      <c r="L26" s="1">
        <v>300.2</v>
      </c>
      <c r="M26" s="1">
        <v>0.14173893103448301</v>
      </c>
      <c r="N26">
        <v>300</v>
      </c>
      <c r="O26">
        <v>1</v>
      </c>
      <c r="P26" s="1">
        <v>21.773998275862098</v>
      </c>
      <c r="Q26" s="1">
        <v>1.66064603448276</v>
      </c>
      <c r="R26">
        <v>25</v>
      </c>
      <c r="S26">
        <v>359</v>
      </c>
      <c r="T26" s="7">
        <v>42742.913321759261</v>
      </c>
      <c r="U26" s="1">
        <f t="shared" si="12"/>
        <v>2.9372201034483005</v>
      </c>
      <c r="X26" s="1">
        <f t="shared" si="13"/>
        <v>10.323771258620665</v>
      </c>
      <c r="Y26" s="1">
        <f>(H26-I26)^2</f>
        <v>0.69599834000498184</v>
      </c>
      <c r="Z26" s="1">
        <f t="shared" si="14"/>
        <v>0.23695818341563127</v>
      </c>
      <c r="AA26" s="1">
        <f t="shared" si="15"/>
        <v>6.7417063258138538E-2</v>
      </c>
    </row>
    <row r="27" spans="1:27" x14ac:dyDescent="0.25">
      <c r="A27" s="3">
        <v>300.00169424137903</v>
      </c>
      <c r="B27" s="1">
        <v>264.00555213793098</v>
      </c>
      <c r="C27" s="1">
        <v>25.1228214482759</v>
      </c>
      <c r="D27">
        <v>100</v>
      </c>
      <c r="E27" s="1">
        <v>62.905608310344803</v>
      </c>
      <c r="F27" s="1">
        <v>31.210699241379299</v>
      </c>
      <c r="G27" s="1">
        <v>3.95665061077844</v>
      </c>
      <c r="H27" s="1">
        <v>8.4433137005988002</v>
      </c>
      <c r="I27" s="1">
        <v>7.5555709041916197</v>
      </c>
      <c r="J27" s="1">
        <v>43.795720413793099</v>
      </c>
      <c r="K27" s="1">
        <v>45.03</v>
      </c>
      <c r="L27" s="1">
        <v>300.2</v>
      </c>
      <c r="M27" s="1">
        <v>0.16012786206896601</v>
      </c>
      <c r="N27">
        <v>300</v>
      </c>
      <c r="O27">
        <v>1</v>
      </c>
      <c r="P27" s="1">
        <v>24.9207058275862</v>
      </c>
      <c r="Q27" s="1">
        <v>2.04949689655172</v>
      </c>
      <c r="R27">
        <v>26</v>
      </c>
      <c r="S27">
        <v>359</v>
      </c>
      <c r="T27" s="7">
        <v>42742.954988425925</v>
      </c>
      <c r="U27" s="1">
        <f t="shared" si="12"/>
        <v>3.3446616206897026</v>
      </c>
      <c r="X27" s="1">
        <f t="shared" si="13"/>
        <v>11.742941413448278</v>
      </c>
      <c r="Y27" s="1">
        <f>(H27-I27)^2</f>
        <v>0.78808727257284061</v>
      </c>
      <c r="Z27" s="1">
        <f t="shared" si="14"/>
        <v>0.23562541205897208</v>
      </c>
      <c r="AA27" s="1">
        <f t="shared" si="15"/>
        <v>6.7111573227326624E-2</v>
      </c>
    </row>
    <row r="28" spans="1:27" x14ac:dyDescent="0.25">
      <c r="A28" s="3">
        <v>300.00309182758599</v>
      </c>
      <c r="B28" s="1">
        <v>263.98008465517199</v>
      </c>
      <c r="C28" s="1">
        <v>25.129237</v>
      </c>
      <c r="D28">
        <v>100</v>
      </c>
      <c r="E28" s="1">
        <v>70.016765413793095</v>
      </c>
      <c r="F28" s="1">
        <v>30.825963413793101</v>
      </c>
      <c r="G28" s="1">
        <v>4.4655812215568904</v>
      </c>
      <c r="H28" s="1">
        <v>8.9457173233533105</v>
      </c>
      <c r="I28" s="1">
        <v>7.9989972724551004</v>
      </c>
      <c r="J28" s="1">
        <v>48.429696</v>
      </c>
      <c r="K28" s="1">
        <v>54.0341379310345</v>
      </c>
      <c r="L28" s="1">
        <v>300.18965517241401</v>
      </c>
      <c r="M28" s="1">
        <v>0.176763</v>
      </c>
      <c r="N28">
        <v>300</v>
      </c>
      <c r="O28">
        <v>1</v>
      </c>
      <c r="P28" s="1">
        <v>27.7782042068966</v>
      </c>
      <c r="Q28" s="1">
        <v>2.52133596551724</v>
      </c>
      <c r="R28">
        <v>27</v>
      </c>
      <c r="S28">
        <v>359</v>
      </c>
      <c r="T28" s="7">
        <v>42742.996655092589</v>
      </c>
      <c r="U28" s="1">
        <f t="shared" si="12"/>
        <v>3.7293974482759005</v>
      </c>
      <c r="X28" s="1">
        <f t="shared" si="13"/>
        <v>12.956254881724092</v>
      </c>
      <c r="Y28" s="1">
        <f>(H28-I28)^2</f>
        <v>0.89627885477270952</v>
      </c>
      <c r="Z28" s="1">
        <f t="shared" si="14"/>
        <v>0.24032806028412418</v>
      </c>
      <c r="AA28" s="1">
        <f t="shared" si="15"/>
        <v>6.917730956628429E-2</v>
      </c>
    </row>
    <row r="29" spans="1:27" x14ac:dyDescent="0.25">
      <c r="A29" s="3">
        <v>299.99867399999999</v>
      </c>
      <c r="B29" s="1">
        <v>264.13048358620699</v>
      </c>
      <c r="C29" s="1">
        <v>25.116756896551699</v>
      </c>
      <c r="D29">
        <v>100</v>
      </c>
      <c r="E29" s="1">
        <v>10</v>
      </c>
      <c r="F29" s="1">
        <v>34.505464344827601</v>
      </c>
      <c r="G29" s="1">
        <v>0</v>
      </c>
      <c r="H29" s="1">
        <v>0</v>
      </c>
      <c r="I29" s="1">
        <v>0</v>
      </c>
      <c r="J29" s="1">
        <v>1.3410731379310401</v>
      </c>
      <c r="K29" s="1">
        <v>3.0019999999999998</v>
      </c>
      <c r="L29" s="1">
        <v>300.2</v>
      </c>
      <c r="M29" s="1">
        <v>4.8946551724137902E-3</v>
      </c>
      <c r="N29">
        <v>300</v>
      </c>
      <c r="O29">
        <v>1</v>
      </c>
      <c r="P29" s="1">
        <v>-1.3656021034482799</v>
      </c>
      <c r="Q29" s="1">
        <v>-1.4261949310344799</v>
      </c>
      <c r="R29">
        <v>28</v>
      </c>
      <c r="S29">
        <v>359</v>
      </c>
      <c r="T29" s="7">
        <v>42743.038321759261</v>
      </c>
      <c r="X29" s="1"/>
      <c r="Y29" s="1"/>
    </row>
    <row r="30" spans="1:27" x14ac:dyDescent="0.25">
      <c r="A30" s="3">
        <v>349.99829310344802</v>
      </c>
      <c r="B30" s="1">
        <v>310.33487351724102</v>
      </c>
      <c r="C30" s="1">
        <v>25.174232724137902</v>
      </c>
      <c r="D30">
        <v>100</v>
      </c>
      <c r="E30" s="1">
        <v>10</v>
      </c>
      <c r="F30" s="1">
        <v>43.169535310344799</v>
      </c>
      <c r="G30" s="1">
        <v>0</v>
      </c>
      <c r="H30" s="1">
        <v>0</v>
      </c>
      <c r="I30" s="1">
        <v>0</v>
      </c>
      <c r="J30" s="1">
        <v>1.34090972413793</v>
      </c>
      <c r="K30" s="1">
        <v>3.0019999999999998</v>
      </c>
      <c r="L30" s="1">
        <v>300.2</v>
      </c>
      <c r="M30" s="1">
        <v>4.8953793103448297E-3</v>
      </c>
      <c r="N30">
        <v>300</v>
      </c>
      <c r="O30">
        <v>1</v>
      </c>
      <c r="P30" s="1">
        <v>-1.21231468965517</v>
      </c>
      <c r="Q30" s="1">
        <v>-1.16911317241379</v>
      </c>
      <c r="R30">
        <v>29</v>
      </c>
      <c r="S30">
        <v>719</v>
      </c>
      <c r="T30" s="7">
        <v>42743.121655092589</v>
      </c>
      <c r="X30" s="1"/>
      <c r="Y30" s="1"/>
    </row>
    <row r="31" spans="1:27" x14ac:dyDescent="0.25">
      <c r="A31" s="3">
        <v>350.00107131034503</v>
      </c>
      <c r="B31" s="1">
        <v>310.67969917241402</v>
      </c>
      <c r="C31" s="1">
        <v>25.179889689655202</v>
      </c>
      <c r="D31">
        <v>100</v>
      </c>
      <c r="E31" s="1">
        <v>39.749268448275899</v>
      </c>
      <c r="F31" s="1">
        <v>41.708963896551701</v>
      </c>
      <c r="G31" s="1">
        <v>1.9553729940119799</v>
      </c>
      <c r="H31" s="1">
        <v>6.7244632455089803</v>
      </c>
      <c r="I31" s="1">
        <v>6.1889180419161702</v>
      </c>
      <c r="J31" s="1">
        <v>29.235048965517201</v>
      </c>
      <c r="K31" s="1">
        <v>30.641103448275899</v>
      </c>
      <c r="L31" s="1">
        <v>300.2</v>
      </c>
      <c r="M31" s="1">
        <v>0.107050379310345</v>
      </c>
      <c r="N31">
        <v>300</v>
      </c>
      <c r="O31">
        <v>1</v>
      </c>
      <c r="P31" s="1">
        <v>16.317199931034502</v>
      </c>
      <c r="Q31" s="1">
        <v>0.939184448275862</v>
      </c>
      <c r="R31">
        <v>30</v>
      </c>
      <c r="S31">
        <v>359</v>
      </c>
      <c r="T31" s="7">
        <v>42743.163321759261</v>
      </c>
      <c r="U31" s="1">
        <f>$F$30-F31</f>
        <v>1.4605714137930974</v>
      </c>
      <c r="V31" s="1">
        <f>INDEX(LINEST(U31:U35,G31:G35),1)</f>
        <v>0.72336720130612608</v>
      </c>
      <c r="W31" s="1">
        <f>INDEX(LINEST(U31:U35,G31:G35),2)</f>
        <v>5.8387042881358875E-2</v>
      </c>
      <c r="X31" s="1">
        <f>((J31-$J$30)-(P31-$P$30)-(Q31-$Q$30))*0.93</f>
        <v>7.6783841099999535</v>
      </c>
      <c r="Y31" s="1">
        <f>(H31-I31)^2</f>
        <v>0.2868086650912644</v>
      </c>
      <c r="Z31" s="1">
        <f>Y31/U31</f>
        <v>0.19636743700633136</v>
      </c>
      <c r="AA31" s="1">
        <f>Y31/X31</f>
        <v>3.7352737370580195E-2</v>
      </c>
    </row>
    <row r="32" spans="1:27" x14ac:dyDescent="0.25">
      <c r="A32" s="3">
        <v>349.99864358620698</v>
      </c>
      <c r="B32" s="1">
        <v>310.727781137931</v>
      </c>
      <c r="C32" s="1">
        <v>25.186063827586199</v>
      </c>
      <c r="D32">
        <v>100</v>
      </c>
      <c r="E32" s="1">
        <v>46.836413517241397</v>
      </c>
      <c r="F32" s="1">
        <v>41.433222586206902</v>
      </c>
      <c r="G32" s="1">
        <v>2.29631987724551</v>
      </c>
      <c r="H32" s="1">
        <v>7.2779742634730598</v>
      </c>
      <c r="I32" s="1">
        <v>6.6961619191616704</v>
      </c>
      <c r="J32" s="1">
        <v>33.903891586206903</v>
      </c>
      <c r="K32" s="1">
        <v>36.024000000000001</v>
      </c>
      <c r="L32" s="1">
        <v>300.2</v>
      </c>
      <c r="M32" s="1">
        <v>0.124111896551724</v>
      </c>
      <c r="N32">
        <v>300</v>
      </c>
      <c r="O32">
        <v>1</v>
      </c>
      <c r="P32" s="1">
        <v>19.1908474482759</v>
      </c>
      <c r="Q32" s="1">
        <v>1.41151255172414</v>
      </c>
      <c r="R32">
        <v>31</v>
      </c>
      <c r="S32">
        <v>359</v>
      </c>
      <c r="T32" s="7">
        <v>42743.204988425925</v>
      </c>
      <c r="U32" s="1">
        <f t="shared" ref="U32:U35" si="16">$F$30-F32</f>
        <v>1.7363127241378962</v>
      </c>
      <c r="X32" s="1">
        <f t="shared" ref="X32:X35" si="17">((J32-$J$30)-(P32-$P$30)-(Q32-$Q$30))*0.93</f>
        <v>8.9086504199999759</v>
      </c>
      <c r="Y32" s="1">
        <f>(H32-I32)^2</f>
        <v>0.33850560399311475</v>
      </c>
      <c r="Z32" s="1">
        <f t="shared" ref="Z32:Z35" si="18">Y32/U32</f>
        <v>0.19495658776628938</v>
      </c>
      <c r="AA32" s="1">
        <f t="shared" ref="AA32:AA35" si="19">Y32/X32</f>
        <v>3.7997405671364941E-2</v>
      </c>
    </row>
    <row r="33" spans="1:27" x14ac:dyDescent="0.25">
      <c r="A33" s="3">
        <v>349.99920231034503</v>
      </c>
      <c r="B33" s="1">
        <v>310.78869844827602</v>
      </c>
      <c r="C33" s="1">
        <v>25.181846965517199</v>
      </c>
      <c r="D33">
        <v>100</v>
      </c>
      <c r="E33" s="1">
        <v>54.245935448275901</v>
      </c>
      <c r="F33" s="1">
        <v>41.1838585517241</v>
      </c>
      <c r="G33" s="1">
        <v>2.6699881137724502</v>
      </c>
      <c r="H33" s="1">
        <v>7.8266709910179699</v>
      </c>
      <c r="I33" s="1">
        <v>7.1977613203592901</v>
      </c>
      <c r="J33" s="1">
        <v>38.877467931034502</v>
      </c>
      <c r="K33" s="1">
        <v>42.027999999999999</v>
      </c>
      <c r="L33" s="1">
        <v>300.2</v>
      </c>
      <c r="M33" s="1">
        <v>0.142201034482759</v>
      </c>
      <c r="N33">
        <v>300</v>
      </c>
      <c r="O33">
        <v>1</v>
      </c>
      <c r="P33" s="1">
        <v>22.554140103448301</v>
      </c>
      <c r="Q33" s="1">
        <v>1.90857572413793</v>
      </c>
      <c r="R33">
        <v>32</v>
      </c>
      <c r="S33">
        <v>359</v>
      </c>
      <c r="T33" s="7">
        <v>42743.246655092589</v>
      </c>
      <c r="U33" s="1">
        <f t="shared" si="16"/>
        <v>1.9856767586206985</v>
      </c>
      <c r="X33" s="1">
        <f t="shared" si="17"/>
        <v>9.9439455010344862</v>
      </c>
      <c r="Y33" s="1">
        <f>(H33-I33)^2</f>
        <v>0.39552737384800918</v>
      </c>
      <c r="Z33" s="1">
        <f t="shared" si="18"/>
        <v>0.19919021166504086</v>
      </c>
      <c r="AA33" s="1">
        <f t="shared" si="19"/>
        <v>3.9775698067418187E-2</v>
      </c>
    </row>
    <row r="34" spans="1:27" x14ac:dyDescent="0.25">
      <c r="A34" s="3">
        <v>349.99876455172398</v>
      </c>
      <c r="B34" s="1">
        <v>310.84374479310299</v>
      </c>
      <c r="C34" s="1">
        <v>25.185544241379301</v>
      </c>
      <c r="D34">
        <v>100</v>
      </c>
      <c r="E34" s="1">
        <v>61.253171551724201</v>
      </c>
      <c r="F34" s="1">
        <v>40.917921620689697</v>
      </c>
      <c r="G34" s="1">
        <v>3.02410512874251</v>
      </c>
      <c r="H34" s="1">
        <v>8.3251542245508894</v>
      </c>
      <c r="I34" s="1">
        <v>7.6552849940119696</v>
      </c>
      <c r="J34" s="1">
        <v>43.421354793103497</v>
      </c>
      <c r="K34" s="1">
        <v>45.03</v>
      </c>
      <c r="L34" s="1">
        <v>300.2</v>
      </c>
      <c r="M34" s="1">
        <v>0.15872451724137901</v>
      </c>
      <c r="N34">
        <v>300</v>
      </c>
      <c r="O34">
        <v>1</v>
      </c>
      <c r="P34" s="1">
        <v>25.595382862068998</v>
      </c>
      <c r="Q34" s="1">
        <v>2.07229120689655</v>
      </c>
      <c r="R34">
        <v>33</v>
      </c>
      <c r="S34">
        <v>359</v>
      </c>
      <c r="T34" s="7">
        <v>42743.288321759261</v>
      </c>
      <c r="U34" s="1">
        <f t="shared" si="16"/>
        <v>2.2516136896551018</v>
      </c>
      <c r="X34" s="1">
        <f t="shared" si="17"/>
        <v>11.189149118275886</v>
      </c>
      <c r="Y34" s="1">
        <f>(H34-I34)^2</f>
        <v>0.44872478602280447</v>
      </c>
      <c r="Z34" s="1">
        <f t="shared" si="18"/>
        <v>0.19929030813964332</v>
      </c>
      <c r="AA34" s="1">
        <f t="shared" si="19"/>
        <v>4.010356652498949E-2</v>
      </c>
    </row>
    <row r="35" spans="1:27" x14ac:dyDescent="0.25">
      <c r="A35" s="3">
        <v>350.00015896551702</v>
      </c>
      <c r="B35" s="1">
        <v>310.91248189655198</v>
      </c>
      <c r="C35" s="1">
        <v>25.185014896551699</v>
      </c>
      <c r="D35">
        <v>100</v>
      </c>
      <c r="E35" s="1">
        <v>68.663859862069003</v>
      </c>
      <c r="F35" s="1">
        <v>40.659889896551697</v>
      </c>
      <c r="G35" s="1">
        <v>3.3972086586826298</v>
      </c>
      <c r="H35" s="1">
        <v>8.8061010628742604</v>
      </c>
      <c r="I35" s="1">
        <v>8.09451273053892</v>
      </c>
      <c r="J35" s="1">
        <v>48.413725896551703</v>
      </c>
      <c r="K35" s="1">
        <v>54.0341379310345</v>
      </c>
      <c r="L35" s="1">
        <v>300.18965517241401</v>
      </c>
      <c r="M35" s="1">
        <v>0.17671468965517201</v>
      </c>
      <c r="N35">
        <v>300</v>
      </c>
      <c r="O35">
        <v>1</v>
      </c>
      <c r="P35" s="1">
        <v>28.783884482758602</v>
      </c>
      <c r="Q35" s="1">
        <v>2.4849097931034501</v>
      </c>
      <c r="R35">
        <v>34</v>
      </c>
      <c r="S35">
        <v>359</v>
      </c>
      <c r="T35" s="7">
        <v>42743.329988425925</v>
      </c>
      <c r="U35" s="1">
        <f t="shared" si="16"/>
        <v>2.5096454137931019</v>
      </c>
      <c r="X35" s="1">
        <f t="shared" si="17"/>
        <v>12.483012452068971</v>
      </c>
      <c r="Y35" s="1">
        <f>(H35-I35)^2</f>
        <v>0.50635795471579093</v>
      </c>
      <c r="Z35" s="1">
        <f t="shared" si="18"/>
        <v>0.20176474012337731</v>
      </c>
      <c r="AA35" s="1">
        <f t="shared" si="19"/>
        <v>4.0563762686294982E-2</v>
      </c>
    </row>
    <row r="36" spans="1:27" x14ac:dyDescent="0.25">
      <c r="A36" s="3">
        <v>349.99924113793099</v>
      </c>
      <c r="B36" s="1">
        <v>310.25321162069002</v>
      </c>
      <c r="C36" s="1">
        <v>25.170939862069002</v>
      </c>
      <c r="D36">
        <v>100</v>
      </c>
      <c r="E36" s="1">
        <v>10</v>
      </c>
      <c r="F36" s="1">
        <v>43.144061689655203</v>
      </c>
      <c r="G36" s="1">
        <v>0</v>
      </c>
      <c r="H36" s="1">
        <v>0</v>
      </c>
      <c r="I36" s="1">
        <v>0</v>
      </c>
      <c r="J36" s="1">
        <v>1.36297755172414</v>
      </c>
      <c r="K36" s="1">
        <v>3.0019999999999998</v>
      </c>
      <c r="L36" s="1">
        <v>300.2</v>
      </c>
      <c r="M36" s="1">
        <v>4.9036551724137897E-3</v>
      </c>
      <c r="N36">
        <v>300</v>
      </c>
      <c r="O36">
        <v>1</v>
      </c>
      <c r="P36" s="1">
        <v>-1.32676155172414</v>
      </c>
      <c r="Q36" s="1">
        <v>-1.156345</v>
      </c>
      <c r="R36">
        <v>35</v>
      </c>
      <c r="S36">
        <v>359</v>
      </c>
      <c r="T36" s="7">
        <v>42743.371655092589</v>
      </c>
      <c r="X36" s="1"/>
    </row>
    <row r="37" spans="1:27" x14ac:dyDescent="0.25">
      <c r="A37" s="3">
        <v>400.00033565517202</v>
      </c>
      <c r="B37" s="1">
        <v>358.06781527586202</v>
      </c>
      <c r="C37" s="1">
        <v>25.236067310344801</v>
      </c>
      <c r="D37">
        <v>100</v>
      </c>
      <c r="E37" s="1">
        <v>10</v>
      </c>
      <c r="F37" s="1">
        <v>52.910613448275903</v>
      </c>
      <c r="G37" s="1">
        <v>0</v>
      </c>
      <c r="H37" s="1">
        <v>0</v>
      </c>
      <c r="I37" s="1">
        <v>0</v>
      </c>
      <c r="J37" s="1">
        <v>1.3640451379310301</v>
      </c>
      <c r="K37" s="1">
        <v>3.0019999999999998</v>
      </c>
      <c r="L37" s="1">
        <v>300.2</v>
      </c>
      <c r="M37" s="1">
        <v>4.9075172413793099E-3</v>
      </c>
      <c r="N37">
        <v>300</v>
      </c>
      <c r="O37">
        <v>1</v>
      </c>
      <c r="P37" s="1">
        <v>-1.07811355172414</v>
      </c>
      <c r="Q37" s="1">
        <v>-1.0231296551724101</v>
      </c>
      <c r="R37">
        <v>36</v>
      </c>
      <c r="S37">
        <v>719</v>
      </c>
      <c r="T37" s="7">
        <v>42743.454988425925</v>
      </c>
      <c r="X37" s="1"/>
    </row>
    <row r="38" spans="1:27" x14ac:dyDescent="0.25">
      <c r="A38" s="3">
        <v>400.00074924137903</v>
      </c>
      <c r="B38" s="1">
        <v>358.76271531034502</v>
      </c>
      <c r="C38" s="1">
        <v>25.2483232413793</v>
      </c>
      <c r="D38">
        <v>100</v>
      </c>
      <c r="E38" s="1">
        <v>39.711122034482798</v>
      </c>
      <c r="F38" s="1">
        <v>51.534742896551698</v>
      </c>
      <c r="G38" s="1">
        <v>1.94353800898204</v>
      </c>
      <c r="H38" s="1">
        <v>6.7065255718562904</v>
      </c>
      <c r="I38" s="1">
        <v>6.1725191407185598</v>
      </c>
      <c r="J38" s="1">
        <v>29.137802310344799</v>
      </c>
      <c r="K38" s="1">
        <v>30.227034482758601</v>
      </c>
      <c r="L38" s="1">
        <v>300.2</v>
      </c>
      <c r="M38" s="1">
        <v>0.10669089655172399</v>
      </c>
      <c r="N38">
        <v>300</v>
      </c>
      <c r="O38">
        <v>1</v>
      </c>
      <c r="P38" s="1">
        <v>16.4008703103448</v>
      </c>
      <c r="Q38" s="1">
        <v>1.3318413448275901</v>
      </c>
      <c r="R38">
        <v>37</v>
      </c>
      <c r="S38">
        <v>359</v>
      </c>
      <c r="T38" s="7">
        <v>42743.496655092589</v>
      </c>
      <c r="U38" s="1">
        <f>$F$37-F38</f>
        <v>1.3758705517242049</v>
      </c>
      <c r="V38" s="1">
        <f>INDEX(LINEST(U38:U42,G38:G42),1)</f>
        <v>0.68549340192456776</v>
      </c>
      <c r="W38" s="1">
        <f>INDEX(LINEST(U38:U42,G38:G42),2)</f>
        <v>5.7178581468976031E-2</v>
      </c>
      <c r="X38" s="1">
        <f>((J38-$J$37)-(P38-$P$37)-(Q38-$Q$37))*0.93</f>
        <v>7.3840161486206926</v>
      </c>
      <c r="Y38" s="1">
        <f>(H38-I38)^2</f>
        <v>0.28516286849645583</v>
      </c>
      <c r="Z38" s="1">
        <f>Y38/U38</f>
        <v>0.2072599548984439</v>
      </c>
      <c r="AA38" s="1">
        <f>Y38/X38</f>
        <v>3.8618938902202055E-2</v>
      </c>
    </row>
    <row r="39" spans="1:27" x14ac:dyDescent="0.25">
      <c r="A39" s="3">
        <v>400.001865793104</v>
      </c>
      <c r="B39" s="1">
        <v>358.87201355172402</v>
      </c>
      <c r="C39" s="1">
        <v>25.258749655172402</v>
      </c>
      <c r="D39">
        <v>100</v>
      </c>
      <c r="E39" s="1">
        <v>46.751671034482797</v>
      </c>
      <c r="F39" s="1">
        <v>51.262968034482803</v>
      </c>
      <c r="G39" s="1">
        <v>2.3014535778443101</v>
      </c>
      <c r="H39" s="1">
        <v>7.2848857365269399</v>
      </c>
      <c r="I39" s="1">
        <v>6.7024225988023902</v>
      </c>
      <c r="J39" s="1">
        <v>33.785086517241403</v>
      </c>
      <c r="K39" s="1">
        <v>36.024000000000001</v>
      </c>
      <c r="L39" s="1">
        <v>300.2</v>
      </c>
      <c r="M39" s="1">
        <v>0.12380068965517201</v>
      </c>
      <c r="N39">
        <v>300</v>
      </c>
      <c r="O39">
        <v>1</v>
      </c>
      <c r="P39" s="1">
        <v>19.448811689655201</v>
      </c>
      <c r="Q39" s="1">
        <v>1.86338303448276</v>
      </c>
      <c r="R39">
        <v>38</v>
      </c>
      <c r="S39">
        <v>359</v>
      </c>
      <c r="T39" s="7">
        <v>42743.538321759261</v>
      </c>
      <c r="U39" s="1">
        <f t="shared" ref="U39:U42" si="20">$F$37-F39</f>
        <v>1.6476454137931</v>
      </c>
      <c r="X39" s="1">
        <f t="shared" ref="X39:X42" si="21">((J39-$J$37)-(P39-$P$37)-(Q39-$Q$37))*0.93</f>
        <v>8.3770712068965523</v>
      </c>
      <c r="Y39" s="1">
        <f>(H39-I39)^2</f>
        <v>0.33926330680792777</v>
      </c>
      <c r="Z39" s="1">
        <f t="shared" ref="Z39:Z42" si="22">Y39/U39</f>
        <v>0.20590796051615151</v>
      </c>
      <c r="AA39" s="1">
        <f t="shared" ref="AA39:AA42" si="23">Y39/X39</f>
        <v>4.0499035812017935E-2</v>
      </c>
    </row>
    <row r="40" spans="1:27" x14ac:dyDescent="0.25">
      <c r="A40" s="3">
        <v>400.00094393103501</v>
      </c>
      <c r="B40" s="1">
        <v>358.99584851724097</v>
      </c>
      <c r="C40" s="1">
        <v>25.2622753448276</v>
      </c>
      <c r="D40">
        <v>100</v>
      </c>
      <c r="E40" s="1">
        <v>54.294454344827599</v>
      </c>
      <c r="F40" s="1">
        <v>51.009403862069</v>
      </c>
      <c r="G40" s="1">
        <v>2.65560391343283</v>
      </c>
      <c r="H40" s="1">
        <v>7.8212997343283499</v>
      </c>
      <c r="I40" s="1">
        <v>7.1956913104477698</v>
      </c>
      <c r="J40" s="1">
        <v>38.822775689655202</v>
      </c>
      <c r="K40" s="1">
        <v>42.027999999999999</v>
      </c>
      <c r="L40" s="1">
        <v>300.2</v>
      </c>
      <c r="M40" s="1">
        <v>0.142132379310345</v>
      </c>
      <c r="N40">
        <v>300</v>
      </c>
      <c r="O40">
        <v>1</v>
      </c>
      <c r="P40" s="1">
        <v>22.808996586206899</v>
      </c>
      <c r="Q40" s="1">
        <v>2.3050628275862102</v>
      </c>
      <c r="R40">
        <v>39</v>
      </c>
      <c r="S40">
        <v>360</v>
      </c>
      <c r="T40" s="7">
        <v>42743.580104166664</v>
      </c>
      <c r="U40" s="1">
        <f t="shared" si="20"/>
        <v>1.9012095862069032</v>
      </c>
      <c r="X40" s="1">
        <f t="shared" si="21"/>
        <v>9.5263879758620984</v>
      </c>
      <c r="Y40" s="1">
        <f>(H40-I40)^2</f>
        <v>0.39138590003034363</v>
      </c>
      <c r="Z40" s="1">
        <f t="shared" si="22"/>
        <v>0.20586152251167444</v>
      </c>
      <c r="AA40" s="1">
        <f t="shared" si="23"/>
        <v>4.1084396417827483E-2</v>
      </c>
    </row>
    <row r="41" spans="1:27" x14ac:dyDescent="0.25">
      <c r="A41" s="3">
        <v>399.99860458620702</v>
      </c>
      <c r="B41" s="1">
        <v>359.097092275862</v>
      </c>
      <c r="C41" s="1">
        <v>25.2696727931034</v>
      </c>
      <c r="D41">
        <v>100</v>
      </c>
      <c r="E41" s="1">
        <v>61.219178482758601</v>
      </c>
      <c r="F41" s="1">
        <v>50.808562758620702</v>
      </c>
      <c r="G41" s="1">
        <v>3.0307193023952101</v>
      </c>
      <c r="H41" s="1">
        <v>8.3307687874251606</v>
      </c>
      <c r="I41" s="1">
        <v>7.65970503592815</v>
      </c>
      <c r="J41" s="1">
        <v>43.4651481034483</v>
      </c>
      <c r="K41" s="1">
        <v>45.028965517241403</v>
      </c>
      <c r="L41" s="1">
        <v>300.19310344827602</v>
      </c>
      <c r="M41" s="1">
        <v>0.159054793103448</v>
      </c>
      <c r="N41">
        <v>300</v>
      </c>
      <c r="O41">
        <v>1</v>
      </c>
      <c r="P41" s="1">
        <v>25.820875724137899</v>
      </c>
      <c r="Q41" s="1">
        <v>2.73645937931034</v>
      </c>
      <c r="R41">
        <v>40</v>
      </c>
      <c r="S41">
        <v>359</v>
      </c>
      <c r="T41" s="7">
        <v>42743.621770833335</v>
      </c>
      <c r="U41" s="1">
        <f t="shared" si="20"/>
        <v>2.1020506896552007</v>
      </c>
      <c r="X41" s="1">
        <f t="shared" si="21"/>
        <v>10.641547929310407</v>
      </c>
      <c r="Y41" s="1">
        <f>(H41-I41)^2</f>
        <v>0.45032655857324155</v>
      </c>
      <c r="Z41" s="1">
        <f t="shared" si="22"/>
        <v>0.21423201675841061</v>
      </c>
      <c r="AA41" s="1">
        <f t="shared" si="23"/>
        <v>4.2317768201080082E-2</v>
      </c>
    </row>
    <row r="42" spans="1:27" x14ac:dyDescent="0.25">
      <c r="A42" s="3">
        <v>400.00214041379297</v>
      </c>
      <c r="B42" s="1">
        <v>359.242519034483</v>
      </c>
      <c r="C42" s="1">
        <v>25.269635137931001</v>
      </c>
      <c r="D42">
        <v>100</v>
      </c>
      <c r="E42" s="1">
        <v>68.856419724137993</v>
      </c>
      <c r="F42" s="1">
        <v>50.524515034482697</v>
      </c>
      <c r="G42" s="1">
        <v>3.3831557994011998</v>
      </c>
      <c r="H42" s="1">
        <v>8.7921436047904304</v>
      </c>
      <c r="I42" s="1">
        <v>8.0824085988023899</v>
      </c>
      <c r="J42" s="1">
        <v>48.563659206896602</v>
      </c>
      <c r="K42" s="1">
        <v>54.035379310344901</v>
      </c>
      <c r="L42" s="1">
        <v>300.19655172413798</v>
      </c>
      <c r="M42" s="1">
        <v>0.177453413793103</v>
      </c>
      <c r="N42">
        <v>300</v>
      </c>
      <c r="O42">
        <v>1</v>
      </c>
      <c r="P42" s="1">
        <v>29.403711413793101</v>
      </c>
      <c r="Q42" s="1">
        <v>3.17264913793103</v>
      </c>
      <c r="R42">
        <v>41</v>
      </c>
      <c r="S42">
        <v>359</v>
      </c>
      <c r="T42" s="7">
        <v>42743.663437499999</v>
      </c>
      <c r="U42" s="1">
        <f t="shared" si="20"/>
        <v>2.3860984137932064</v>
      </c>
      <c r="X42" s="1">
        <f t="shared" si="21"/>
        <v>11.645469588620751</v>
      </c>
      <c r="Y42" s="1">
        <f>(H42-I42)^2</f>
        <v>0.50372377872484386</v>
      </c>
      <c r="Z42" s="1">
        <f t="shared" si="22"/>
        <v>0.21110771283069951</v>
      </c>
      <c r="AA42" s="1">
        <f t="shared" si="23"/>
        <v>4.3254913414316268E-2</v>
      </c>
    </row>
    <row r="43" spans="1:27" x14ac:dyDescent="0.25">
      <c r="A43" s="3">
        <v>399.99937175862101</v>
      </c>
      <c r="B43" s="1">
        <v>357.90310986206902</v>
      </c>
      <c r="C43" s="1">
        <v>25.256887655172399</v>
      </c>
      <c r="D43">
        <v>100</v>
      </c>
      <c r="E43" s="1">
        <v>10</v>
      </c>
      <c r="F43" s="1">
        <v>52.862788448275801</v>
      </c>
      <c r="G43" s="1">
        <v>0</v>
      </c>
      <c r="H43" s="1">
        <v>0</v>
      </c>
      <c r="I43" s="1">
        <v>0</v>
      </c>
      <c r="J43" s="1">
        <v>1.3893161034482799</v>
      </c>
      <c r="K43" s="1">
        <v>3.0019999999999998</v>
      </c>
      <c r="L43" s="1">
        <v>300.2</v>
      </c>
      <c r="M43" s="1">
        <v>4.9585172413793097E-3</v>
      </c>
      <c r="N43">
        <v>300</v>
      </c>
      <c r="O43">
        <v>1</v>
      </c>
      <c r="P43" s="1">
        <v>-0.79862196551724096</v>
      </c>
      <c r="Q43" s="1">
        <v>-0.52743686206896601</v>
      </c>
      <c r="R43">
        <v>42</v>
      </c>
      <c r="S43">
        <v>359</v>
      </c>
      <c r="T43" s="7">
        <v>42743.705104166664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5" workbookViewId="0">
      <selection activeCell="X1" sqref="X1:X40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6.5703125" style="1" bestFit="1" customWidth="1"/>
    <col min="21" max="21" width="10.85546875" bestFit="1" customWidth="1"/>
    <col min="22" max="22" width="4.5703125" style="1" bestFit="1" customWidth="1"/>
    <col min="23" max="23" width="11.85546875" bestFit="1" customWidth="1"/>
    <col min="24" max="24" width="9.140625" style="1"/>
  </cols>
  <sheetData>
    <row r="1" spans="1:24" x14ac:dyDescent="0.25">
      <c r="A1" s="3" t="str">
        <f ca="1">MID(CELL("filename",A1),FIND("]",CELL("filename",A1))+1,256)</f>
        <v>ipb1-30b-he-110816</v>
      </c>
      <c r="B1" s="1" t="s">
        <v>18</v>
      </c>
      <c r="C1" s="1" t="s">
        <v>19</v>
      </c>
      <c r="D1" t="s">
        <v>20</v>
      </c>
      <c r="E1" t="s">
        <v>21</v>
      </c>
      <c r="F1" s="1" t="s">
        <v>1</v>
      </c>
      <c r="G1" t="s">
        <v>13</v>
      </c>
      <c r="H1" t="s">
        <v>22</v>
      </c>
      <c r="I1" t="s">
        <v>23</v>
      </c>
      <c r="J1" s="1" t="s">
        <v>14</v>
      </c>
      <c r="K1" s="1" t="s">
        <v>24</v>
      </c>
      <c r="L1" s="1" t="s">
        <v>25</v>
      </c>
      <c r="M1" s="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44</v>
      </c>
      <c r="T1" s="1" t="s">
        <v>31</v>
      </c>
      <c r="U1" t="s">
        <v>35</v>
      </c>
      <c r="V1" s="1" t="s">
        <v>36</v>
      </c>
      <c r="W1" s="1" t="s">
        <v>43</v>
      </c>
      <c r="X1" s="1" t="s">
        <v>51</v>
      </c>
    </row>
    <row r="3" spans="1:24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3</v>
      </c>
      <c r="P3">
        <v>359</v>
      </c>
      <c r="Q3" s="7">
        <v>42682.790011574078</v>
      </c>
      <c r="R3" s="1">
        <f>$F$6-F3</f>
        <v>1.8708603793103391</v>
      </c>
      <c r="S3" s="10">
        <f>INDEX(LINEST(R4:R5,K4:K5),1)</f>
        <v>0.48954657904548965</v>
      </c>
      <c r="T3" s="10">
        <f>INDEX(LINEST(R3:R5,K3:K5),2)</f>
        <v>0.33572677575832355</v>
      </c>
      <c r="U3" s="1">
        <f>L3^2/K3</f>
        <v>0.15225487834653659</v>
      </c>
      <c r="V3" s="1">
        <f>L3^2</f>
        <v>0.48985354197997166</v>
      </c>
      <c r="W3" s="10">
        <f>INDEX(LINEST(V4:V5,R4:R5),1)</f>
        <v>0.33827156686594761</v>
      </c>
      <c r="X3" s="1">
        <f>B3/A3</f>
        <v>0.97286304428897774</v>
      </c>
    </row>
    <row r="4" spans="1:24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4</v>
      </c>
      <c r="P4">
        <v>359</v>
      </c>
      <c r="Q4" s="7">
        <v>42682.831689814811</v>
      </c>
      <c r="R4" s="1">
        <f t="shared" ref="R4:R5" si="0">$F$6-F4</f>
        <v>3.2453423793103395</v>
      </c>
      <c r="S4" s="10"/>
      <c r="T4" s="10"/>
      <c r="U4" s="1">
        <f t="shared" ref="U4:U5" si="1">L4^2/K4</f>
        <v>0.15523065785618398</v>
      </c>
      <c r="V4" s="1">
        <f t="shared" ref="V4:V5" si="2">L4^2</f>
        <v>0.99821858716880352</v>
      </c>
      <c r="W4" s="10"/>
      <c r="X4" s="1">
        <f t="shared" ref="X4:X5" si="3">B4/A4</f>
        <v>0.9735176085149877</v>
      </c>
    </row>
    <row r="5" spans="1:24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5</v>
      </c>
      <c r="P5">
        <v>359</v>
      </c>
      <c r="Q5" s="7">
        <v>42682.873368055552</v>
      </c>
      <c r="R5" s="1">
        <f t="shared" si="0"/>
        <v>5.2957469310344791</v>
      </c>
      <c r="S5" s="10"/>
      <c r="T5" s="10"/>
      <c r="U5" s="1">
        <f t="shared" si="1"/>
        <v>0.15932046776348083</v>
      </c>
      <c r="V5" s="1">
        <f t="shared" si="2"/>
        <v>1.6918121475895993</v>
      </c>
      <c r="X5" s="1">
        <f t="shared" si="3"/>
        <v>0.97804398768859191</v>
      </c>
    </row>
    <row r="6" spans="1:24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6</v>
      </c>
      <c r="P6">
        <v>359</v>
      </c>
      <c r="Q6" s="7">
        <v>42682.915046296293</v>
      </c>
      <c r="R6"/>
      <c r="S6"/>
      <c r="T6"/>
    </row>
    <row r="7" spans="1:24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5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7</v>
      </c>
      <c r="P7">
        <v>664</v>
      </c>
      <c r="Q7" s="7">
        <v>42682.998391203706</v>
      </c>
      <c r="U7" s="1"/>
    </row>
    <row r="8" spans="1:24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8</v>
      </c>
      <c r="P8">
        <v>359</v>
      </c>
      <c r="Q8" s="7">
        <v>42683.040069444447</v>
      </c>
      <c r="R8" s="1">
        <f>$F$11-F8</f>
        <v>1.5341943793103994</v>
      </c>
      <c r="S8" s="10">
        <f>INDEX(LINEST(R8:R10,K8:K10),1)</f>
        <v>0.52491662113396098</v>
      </c>
      <c r="T8" s="10">
        <f>INDEX(LINEST(R8:R10,K8:K10),2)</f>
        <v>6.4832945508532802E-3</v>
      </c>
      <c r="U8" s="1">
        <f t="shared" ref="U8:U35" si="4">L8^2/K8</f>
        <v>0.16783228909804646</v>
      </c>
      <c r="V8" s="1">
        <f>L8^2</f>
        <v>0.49110087280580356</v>
      </c>
      <c r="W8" s="10">
        <f>INDEX(LINEST(V8:V10,R8:R10),1)</f>
        <v>0.33713235296028737</v>
      </c>
      <c r="X8" s="1">
        <f>B8/A8</f>
        <v>0.9668611707758904</v>
      </c>
    </row>
    <row r="9" spans="1:24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9</v>
      </c>
      <c r="P9">
        <v>358</v>
      </c>
      <c r="Q9" s="7">
        <v>42683.081631944442</v>
      </c>
      <c r="R9" s="1">
        <f t="shared" ref="R9:R10" si="5">$F$11-F9</f>
        <v>3.0985882758620988</v>
      </c>
      <c r="S9" s="10"/>
      <c r="T9" s="10"/>
      <c r="U9" s="1">
        <f t="shared" si="4"/>
        <v>0.17047612077331192</v>
      </c>
      <c r="V9" s="1">
        <f t="shared" ref="V9:V10" si="6">L9^2</f>
        <v>0.99949068555647658</v>
      </c>
      <c r="X9" s="1">
        <f t="shared" ref="X9:X10" si="7">B9/A9</f>
        <v>0.96880523682939013</v>
      </c>
    </row>
    <row r="10" spans="1:24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10</v>
      </c>
      <c r="P10">
        <v>359</v>
      </c>
      <c r="Q10" s="7">
        <v>42683.123310185183</v>
      </c>
      <c r="R10" s="1">
        <f t="shared" si="5"/>
        <v>5.1064198965517491</v>
      </c>
      <c r="S10" s="10"/>
      <c r="T10" s="10"/>
      <c r="U10" s="1">
        <f t="shared" si="4"/>
        <v>0.17413223420134458</v>
      </c>
      <c r="V10" s="1">
        <f t="shared" si="6"/>
        <v>1.6939023397586257</v>
      </c>
      <c r="X10" s="1">
        <f t="shared" si="7"/>
        <v>0.97142051100861726</v>
      </c>
    </row>
    <row r="11" spans="1:24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11</v>
      </c>
      <c r="P11">
        <v>359</v>
      </c>
      <c r="Q11" s="7">
        <v>42683.164976851855</v>
      </c>
      <c r="S11" s="10"/>
      <c r="T11" s="10"/>
      <c r="U11" s="1"/>
    </row>
    <row r="12" spans="1:24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12</v>
      </c>
      <c r="P12">
        <v>719</v>
      </c>
      <c r="Q12" s="7">
        <v>42683.248333333337</v>
      </c>
      <c r="S12" s="10"/>
      <c r="T12" s="10"/>
      <c r="U12" s="1"/>
    </row>
    <row r="13" spans="1:24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13</v>
      </c>
      <c r="P13">
        <v>359</v>
      </c>
      <c r="Q13" s="7">
        <v>42683.290011574078</v>
      </c>
      <c r="R13" s="1">
        <f>$F$12-F13</f>
        <v>1.5097318275862008</v>
      </c>
      <c r="S13" s="10">
        <f>INDEX(LINEST(R13:R15,K13:K15),1)</f>
        <v>0.54933263287246281</v>
      </c>
      <c r="T13" s="10">
        <f>INDEX(LINEST(R13:R15,K13:K15),2)</f>
        <v>5.9558468142950627E-2</v>
      </c>
      <c r="U13" s="1">
        <f t="shared" si="4"/>
        <v>0.18551428531871136</v>
      </c>
      <c r="V13" s="1">
        <f>L13^2</f>
        <v>0.49180621315624196</v>
      </c>
      <c r="W13" s="10">
        <f>INDEX(LINEST(V13:V15,R13:R15),1)</f>
        <v>0.35254154399142906</v>
      </c>
      <c r="X13" s="1">
        <f>B13/A13</f>
        <v>0.96319169749471845</v>
      </c>
    </row>
    <row r="14" spans="1:24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14</v>
      </c>
      <c r="P14">
        <v>359</v>
      </c>
      <c r="Q14" s="7">
        <v>42683.331689814811</v>
      </c>
      <c r="R14" s="1">
        <f t="shared" ref="R14:R15" si="8">$F$12-F14</f>
        <v>2.995746620689701</v>
      </c>
      <c r="S14" s="10"/>
      <c r="T14" s="10"/>
      <c r="U14" s="1">
        <f t="shared" si="4"/>
        <v>0.18791316730700988</v>
      </c>
      <c r="V14" s="1">
        <f t="shared" ref="V14:V15" si="9">L14^2</f>
        <v>1.0007156452326107</v>
      </c>
      <c r="X14" s="1">
        <f t="shared" ref="X14:X15" si="10">B14/A14</f>
        <v>0.96443472474174008</v>
      </c>
    </row>
    <row r="15" spans="1:24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15</v>
      </c>
      <c r="P15">
        <v>359</v>
      </c>
      <c r="Q15" s="7">
        <v>42683.373356481483</v>
      </c>
      <c r="R15" s="1">
        <f t="shared" si="8"/>
        <v>4.9243379310345006</v>
      </c>
      <c r="S15" s="10"/>
      <c r="T15" s="10"/>
      <c r="U15" s="1">
        <f t="shared" si="4"/>
        <v>0.19114530374915412</v>
      </c>
      <c r="V15" s="1">
        <f t="shared" si="9"/>
        <v>1.6943565488355796</v>
      </c>
      <c r="X15" s="1">
        <f t="shared" si="10"/>
        <v>0.9662324189112893</v>
      </c>
    </row>
    <row r="16" spans="1:24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16</v>
      </c>
      <c r="P16">
        <v>359</v>
      </c>
      <c r="Q16" s="7">
        <v>42683.415034722224</v>
      </c>
      <c r="S16" s="10"/>
      <c r="T16" s="10"/>
      <c r="U16" s="1"/>
    </row>
    <row r="17" spans="1:24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17</v>
      </c>
      <c r="P17">
        <v>719</v>
      </c>
      <c r="Q17" s="7">
        <v>42683.498391203706</v>
      </c>
      <c r="S17" s="10"/>
      <c r="T17" s="10"/>
      <c r="U17" s="1"/>
    </row>
    <row r="18" spans="1:24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18</v>
      </c>
      <c r="P18">
        <v>359</v>
      </c>
      <c r="Q18" s="7">
        <v>42683.540069444447</v>
      </c>
      <c r="R18" s="1">
        <f>$F$17-F18</f>
        <v>1.8131482068965994</v>
      </c>
      <c r="S18" s="10">
        <f>INDEX(LINEST(R18:R20,K18:K20),1)</f>
        <v>0.57090307702532228</v>
      </c>
      <c r="T18" s="10">
        <f>INDEX(LINEST(R18:R20,K18:K20),2)</f>
        <v>5.1662998594793841E-2</v>
      </c>
      <c r="U18" s="1">
        <f t="shared" si="4"/>
        <v>0.20700301921874267</v>
      </c>
      <c r="V18" s="1">
        <f>L18^2</f>
        <v>0.63899381117078313</v>
      </c>
      <c r="W18" s="10">
        <f>INDEX(LINEST(V18:V20,R18:R20),1)</f>
        <v>0.37767957344332626</v>
      </c>
      <c r="X18" s="1">
        <f>B18/A18</f>
        <v>0.96024730573661321</v>
      </c>
    </row>
    <row r="19" spans="1:24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19</v>
      </c>
      <c r="P19">
        <v>359</v>
      </c>
      <c r="Q19" s="7">
        <v>42683.581736111111</v>
      </c>
      <c r="R19" s="1">
        <f t="shared" ref="R19:R20" si="11">$F$17-F19</f>
        <v>3.3541838620690001</v>
      </c>
      <c r="S19" s="10"/>
      <c r="T19" s="10"/>
      <c r="U19" s="1">
        <f t="shared" si="4"/>
        <v>0.20946999430833005</v>
      </c>
      <c r="V19" s="1">
        <f t="shared" ref="V19:V20" si="12">L19^2</f>
        <v>1.2111870772113342</v>
      </c>
      <c r="X19" s="1">
        <f t="shared" ref="X19:X20" si="13">B19/A19</f>
        <v>0.96119692642307752</v>
      </c>
    </row>
    <row r="20" spans="1:24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20</v>
      </c>
      <c r="P20">
        <v>359</v>
      </c>
      <c r="Q20" s="7">
        <v>42683.623414351852</v>
      </c>
      <c r="R20" s="1">
        <f t="shared" si="11"/>
        <v>5.3103874482759004</v>
      </c>
      <c r="S20" s="10"/>
      <c r="T20" s="10"/>
      <c r="U20" s="1">
        <f t="shared" si="4"/>
        <v>0.21265763854691286</v>
      </c>
      <c r="V20" s="1">
        <f t="shared" si="12"/>
        <v>1.9590817075840001</v>
      </c>
      <c r="X20" s="1">
        <f t="shared" si="13"/>
        <v>0.96242450731339524</v>
      </c>
    </row>
    <row r="21" spans="1:24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21</v>
      </c>
      <c r="P21">
        <v>358</v>
      </c>
      <c r="Q21" s="7">
        <v>42683.664976851855</v>
      </c>
      <c r="S21" s="10"/>
      <c r="T21" s="10"/>
      <c r="U21" s="1"/>
    </row>
    <row r="22" spans="1:24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22</v>
      </c>
      <c r="P22">
        <v>719</v>
      </c>
      <c r="Q22" s="7">
        <v>42683.748333333337</v>
      </c>
      <c r="S22" s="10"/>
      <c r="T22" s="10"/>
      <c r="U22" s="1"/>
    </row>
    <row r="23" spans="1:24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23</v>
      </c>
      <c r="P23">
        <v>359</v>
      </c>
      <c r="Q23" s="7">
        <v>42683.79</v>
      </c>
      <c r="R23" s="1">
        <f>$F$22-F23</f>
        <v>1.6957906206896034</v>
      </c>
      <c r="S23" s="10">
        <f>INDEX(LINEST(R23:R25,K23:K25),1)</f>
        <v>0.61126589857155622</v>
      </c>
      <c r="T23" s="10">
        <f>INDEX(LINEST(R23:R25,K23:K25),2)</f>
        <v>1.7635402471241513E-2</v>
      </c>
      <c r="U23" s="1">
        <f t="shared" si="4"/>
        <v>0.23124231947105423</v>
      </c>
      <c r="V23" s="1">
        <f>L23^2</f>
        <v>0.63878496344005775</v>
      </c>
      <c r="W23" s="10">
        <f>INDEX(LINEST(V23:V25,R23:R25),1)</f>
        <v>0.38976360015367228</v>
      </c>
      <c r="X23" s="1">
        <f>B23/A23</f>
        <v>0.95711904861808139</v>
      </c>
    </row>
    <row r="24" spans="1:24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24</v>
      </c>
      <c r="P24">
        <v>359</v>
      </c>
      <c r="Q24" s="7">
        <v>42683.831678240742</v>
      </c>
      <c r="R24" s="1">
        <f t="shared" ref="R24:R25" si="14">$F$22-F24</f>
        <v>3.2112233103448027</v>
      </c>
      <c r="S24" s="10"/>
      <c r="T24" s="10"/>
      <c r="U24" s="1">
        <f t="shared" si="4"/>
        <v>0.23322854632132314</v>
      </c>
      <c r="V24" s="1">
        <f t="shared" ref="V24:V25" si="15">L24^2</f>
        <v>1.2114401386022327</v>
      </c>
      <c r="X24" s="1">
        <f t="shared" ref="X24:X25" si="16">B24/A24</f>
        <v>0.95778655178847372</v>
      </c>
    </row>
    <row r="25" spans="1:24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25</v>
      </c>
      <c r="P25">
        <v>359</v>
      </c>
      <c r="Q25" s="7">
        <v>42683.873356481483</v>
      </c>
      <c r="R25" s="1">
        <f t="shared" si="14"/>
        <v>5.0876585862069028</v>
      </c>
      <c r="S25" s="10"/>
      <c r="T25" s="10"/>
      <c r="U25" s="1">
        <f>L25^2/K25</f>
        <v>0.23587769607648199</v>
      </c>
      <c r="V25" s="1">
        <f t="shared" si="15"/>
        <v>1.9595778449561545</v>
      </c>
      <c r="X25" s="1">
        <f t="shared" si="16"/>
        <v>0.95864579063723809</v>
      </c>
    </row>
    <row r="26" spans="1:24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26</v>
      </c>
      <c r="P26">
        <v>359</v>
      </c>
      <c r="Q26" s="7">
        <v>42683.915034722224</v>
      </c>
      <c r="S26" s="10"/>
      <c r="T26" s="10"/>
      <c r="U26" s="1"/>
    </row>
    <row r="27" spans="1:24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27</v>
      </c>
      <c r="P27">
        <v>719</v>
      </c>
      <c r="Q27" s="7">
        <v>42683.998391203706</v>
      </c>
      <c r="S27" s="10"/>
      <c r="T27" s="10"/>
      <c r="U27" s="1"/>
    </row>
    <row r="28" spans="1:24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28</v>
      </c>
      <c r="P28">
        <v>359</v>
      </c>
      <c r="Q28" s="7">
        <v>42684.04005787037</v>
      </c>
      <c r="R28" s="1">
        <f>$F$27-F28</f>
        <v>2.0291406551723981</v>
      </c>
      <c r="S28" s="10">
        <f>INDEX(LINEST(R28:R30,K28:K30),1)</f>
        <v>0.61554351866959078</v>
      </c>
      <c r="T28" s="10">
        <f>INDEX(LINEST(R28:R30,K28:K30),2)</f>
        <v>2.8906340411026576E-2</v>
      </c>
      <c r="U28" s="1">
        <f t="shared" si="4"/>
        <v>0.2489919081914666</v>
      </c>
      <c r="V28" s="1">
        <f>L28^2</f>
        <v>0.81159862937223526</v>
      </c>
      <c r="W28" s="10">
        <f>INDEX(LINEST(V28:V30,R28:R30),1)</f>
        <v>0.41566666460130436</v>
      </c>
      <c r="X28" s="1">
        <f>B28/A28</f>
        <v>0.95465644884322309</v>
      </c>
    </row>
    <row r="29" spans="1:24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29</v>
      </c>
      <c r="P29">
        <v>359</v>
      </c>
      <c r="Q29" s="7">
        <v>42684.081736111111</v>
      </c>
      <c r="R29" s="1">
        <f t="shared" ref="R29:R30" si="17">$F$27-F29</f>
        <v>3.5743305862068979</v>
      </c>
      <c r="S29" s="10"/>
      <c r="T29" s="10"/>
      <c r="U29" s="1">
        <f t="shared" si="4"/>
        <v>0.25079491193080705</v>
      </c>
      <c r="V29" s="1">
        <f t="shared" ref="V29:V30" si="18">L29^2</f>
        <v>1.4400580971376942</v>
      </c>
      <c r="X29" s="1">
        <f t="shared" ref="X29:X30" si="19">B29/A29</f>
        <v>0.95524875153858979</v>
      </c>
    </row>
    <row r="30" spans="1:24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30</v>
      </c>
      <c r="P30">
        <v>359</v>
      </c>
      <c r="Q30" s="7">
        <v>42684.123414351852</v>
      </c>
      <c r="R30" s="1">
        <f t="shared" si="17"/>
        <v>5.5029764827585979</v>
      </c>
      <c r="S30" s="10"/>
      <c r="T30" s="10"/>
      <c r="U30" s="1">
        <f t="shared" si="4"/>
        <v>0.25329677297441733</v>
      </c>
      <c r="V30" s="1">
        <f t="shared" si="18"/>
        <v>2.2545751510031136</v>
      </c>
      <c r="X30" s="1">
        <f t="shared" si="19"/>
        <v>0.95600641018308452</v>
      </c>
    </row>
    <row r="31" spans="1:24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31</v>
      </c>
      <c r="P31">
        <v>359</v>
      </c>
      <c r="Q31" s="7">
        <v>42684.165092592593</v>
      </c>
      <c r="S31" s="10"/>
      <c r="T31" s="10"/>
      <c r="U31" s="1"/>
    </row>
    <row r="32" spans="1:24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32</v>
      </c>
      <c r="P32">
        <v>718</v>
      </c>
      <c r="Q32" s="7">
        <v>42684.24832175926</v>
      </c>
      <c r="S32" s="10"/>
      <c r="T32" s="10"/>
      <c r="U32" s="1"/>
    </row>
    <row r="33" spans="1:24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33</v>
      </c>
      <c r="P33">
        <v>359</v>
      </c>
      <c r="Q33" s="7">
        <v>42684.29</v>
      </c>
      <c r="R33" s="1">
        <f>$F$32-F33</f>
        <v>1.9299189310344005</v>
      </c>
      <c r="S33" s="10">
        <f>INDEX(LINEST(R33:R35,K33:K35),1)</f>
        <v>0.61009519531689227</v>
      </c>
      <c r="T33" s="10">
        <f>INDEX(LINEST(R33:R35,K33:K35),2)</f>
        <v>3.7410825350678856E-2</v>
      </c>
      <c r="U33" s="1">
        <f t="shared" si="4"/>
        <v>0.26122478080512834</v>
      </c>
      <c r="V33" s="1">
        <f>L33^2</f>
        <v>0.81253880694249769</v>
      </c>
      <c r="W33" s="10">
        <f>INDEX(LINEST(V33:V35,R33:R35),1)</f>
        <v>0.43754640155821395</v>
      </c>
      <c r="X33" s="1">
        <f>B33/A33</f>
        <v>0.95263510077359137</v>
      </c>
    </row>
    <row r="34" spans="1:24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34</v>
      </c>
      <c r="P34">
        <v>359</v>
      </c>
      <c r="Q34" s="7">
        <v>42684.331678240742</v>
      </c>
      <c r="R34" s="1">
        <f t="shared" ref="R34:R35" si="20">$F$32-F34</f>
        <v>3.3927846551723988</v>
      </c>
      <c r="U34" s="1">
        <f t="shared" si="4"/>
        <v>0.26265365623374876</v>
      </c>
      <c r="V34" s="1">
        <f t="shared" ref="V34:V35" si="21">L34^2</f>
        <v>1.4405450170775629</v>
      </c>
      <c r="X34" s="1">
        <f t="shared" ref="X34:X35" si="22">B34/A34</f>
        <v>0.95301642732613823</v>
      </c>
    </row>
    <row r="35" spans="1:24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35</v>
      </c>
      <c r="P35">
        <v>359</v>
      </c>
      <c r="Q35" s="7">
        <v>42684.373356481483</v>
      </c>
      <c r="R35" s="1">
        <f t="shared" si="20"/>
        <v>5.228206896551697</v>
      </c>
      <c r="U35" s="1">
        <f t="shared" si="4"/>
        <v>0.26481028913461857</v>
      </c>
      <c r="V35" s="1">
        <f t="shared" si="21"/>
        <v>2.2548172423350157</v>
      </c>
      <c r="X35" s="1">
        <f t="shared" si="22"/>
        <v>0.95354000479829815</v>
      </c>
    </row>
    <row r="36" spans="1:24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36</v>
      </c>
      <c r="P36">
        <v>359</v>
      </c>
      <c r="Q36" s="7">
        <v>42684.415034722224</v>
      </c>
      <c r="U36" s="1"/>
    </row>
    <row r="37" spans="1:24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37</v>
      </c>
      <c r="P37">
        <v>719</v>
      </c>
      <c r="Q37" s="7">
        <v>42684.498368055552</v>
      </c>
    </row>
    <row r="38" spans="1:24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38</v>
      </c>
      <c r="P38">
        <v>359</v>
      </c>
      <c r="Q38" s="7">
        <v>42684.54005787037</v>
      </c>
      <c r="R38" s="1">
        <f>$F$37-F38</f>
        <v>1.8249447931034979</v>
      </c>
      <c r="S38" s="10">
        <f>INDEX(LINEST(R38:R40,K38:K40),1)</f>
        <v>0.59189083210980387</v>
      </c>
      <c r="T38" s="10">
        <f>INDEX(LINEST(R38:R40,K38:K40),2)</f>
        <v>4.8457894453908246E-2</v>
      </c>
      <c r="U38" s="1">
        <f t="shared" ref="U38:U40" si="23">L38^2/K38</f>
        <v>0.27089709370018933</v>
      </c>
      <c r="V38" s="1">
        <f>L38^2</f>
        <v>0.81115775133569012</v>
      </c>
      <c r="W38" s="10">
        <f>INDEX(LINEST(V38:V40,R38:R40),1)</f>
        <v>0.4665429187620927</v>
      </c>
      <c r="X38" s="1">
        <f>B38/A38</f>
        <v>0.95088370496999775</v>
      </c>
    </row>
    <row r="39" spans="1:24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39</v>
      </c>
      <c r="P39">
        <v>359</v>
      </c>
      <c r="Q39" s="7">
        <v>42684.581736111111</v>
      </c>
      <c r="R39" s="1">
        <f t="shared" ref="R39:R40" si="24">$F$37-F39</f>
        <v>3.1696577586206942</v>
      </c>
      <c r="U39" s="1">
        <f t="shared" si="23"/>
        <v>0.27216462499974819</v>
      </c>
      <c r="V39" s="1">
        <f t="shared" ref="V39:V40" si="25">L39^2</f>
        <v>1.4386104870849317</v>
      </c>
      <c r="X39" s="1">
        <f t="shared" ref="X39:X40" si="26">B39/A39</f>
        <v>0.95113778156437301</v>
      </c>
    </row>
    <row r="40" spans="1:24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40</v>
      </c>
      <c r="P40">
        <v>359</v>
      </c>
      <c r="Q40" s="7">
        <v>42684.623414351852</v>
      </c>
      <c r="R40" s="1">
        <f t="shared" si="24"/>
        <v>4.9144896551724955</v>
      </c>
      <c r="U40" s="1">
        <f t="shared" si="23"/>
        <v>0.27418004179863542</v>
      </c>
      <c r="V40" s="1">
        <f t="shared" si="25"/>
        <v>2.2525701818385757</v>
      </c>
      <c r="X40" s="1">
        <f t="shared" si="26"/>
        <v>0.95151091542458566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V1" sqref="V1:V31"/>
    </sheetView>
  </sheetViews>
  <sheetFormatPr defaultRowHeight="15" x14ac:dyDescent="0.25"/>
  <cols>
    <col min="1" max="1" width="18.7109375" style="1" bestFit="1" customWidth="1"/>
    <col min="10" max="13" width="9.140625" style="1"/>
    <col min="17" max="17" width="15.85546875" bestFit="1" customWidth="1"/>
    <col min="18" max="22" width="9.140625" style="1"/>
  </cols>
  <sheetData>
    <row r="1" spans="1:22" x14ac:dyDescent="0.25">
      <c r="A1" s="1" t="str">
        <f ca="1">MID(CELL("filename",A1),FIND("]",CELL("filename",A1))+1,256)</f>
        <v>ipb1-30b-he-122016</v>
      </c>
      <c r="B1" t="s">
        <v>18</v>
      </c>
      <c r="C1" t="s">
        <v>19</v>
      </c>
      <c r="D1" t="s">
        <v>20</v>
      </c>
      <c r="E1" t="s">
        <v>21</v>
      </c>
      <c r="F1" t="s">
        <v>1</v>
      </c>
      <c r="G1" t="s">
        <v>13</v>
      </c>
      <c r="H1" t="s">
        <v>22</v>
      </c>
      <c r="I1" t="s">
        <v>23</v>
      </c>
      <c r="J1" s="1" t="s">
        <v>14</v>
      </c>
      <c r="K1" s="1" t="s">
        <v>24</v>
      </c>
      <c r="L1" s="1" t="s">
        <v>25</v>
      </c>
      <c r="M1" s="1" t="s">
        <v>26</v>
      </c>
      <c r="N1" t="s">
        <v>27</v>
      </c>
      <c r="O1" t="s">
        <v>3</v>
      </c>
      <c r="P1" t="s">
        <v>28</v>
      </c>
      <c r="Q1" t="s">
        <v>15</v>
      </c>
      <c r="S1" s="1" t="s">
        <v>2</v>
      </c>
      <c r="T1" s="1" t="s">
        <v>31</v>
      </c>
      <c r="U1" s="1" t="s">
        <v>32</v>
      </c>
    </row>
    <row r="2" spans="1:22" x14ac:dyDescent="0.25">
      <c r="A2" s="3">
        <v>150.643859413793</v>
      </c>
      <c r="B2" s="1">
        <v>117.559096965517</v>
      </c>
      <c r="C2" s="1">
        <v>25.0369551034483</v>
      </c>
      <c r="D2">
        <v>100</v>
      </c>
      <c r="E2">
        <v>1E-3</v>
      </c>
      <c r="F2" s="1">
        <v>21.595603448275899</v>
      </c>
      <c r="G2">
        <v>0</v>
      </c>
      <c r="H2">
        <v>0</v>
      </c>
      <c r="I2">
        <v>0</v>
      </c>
      <c r="J2" s="1">
        <v>-7.6648275862068998E-3</v>
      </c>
      <c r="K2" s="1">
        <v>4.5152000000000001E-4</v>
      </c>
      <c r="L2" s="1">
        <v>9.4622692307692307E-3</v>
      </c>
      <c r="M2" s="1">
        <v>6.5086206896551699E-4</v>
      </c>
      <c r="N2">
        <v>0</v>
      </c>
      <c r="O2">
        <v>1</v>
      </c>
      <c r="P2">
        <v>160</v>
      </c>
      <c r="Q2" s="7">
        <v>42724.368483796294</v>
      </c>
    </row>
    <row r="3" spans="1:22" x14ac:dyDescent="0.25">
      <c r="A3" s="3">
        <v>150.00043993103401</v>
      </c>
      <c r="B3" s="1">
        <v>139.107465517241</v>
      </c>
      <c r="C3" s="1">
        <v>25.085450241379299</v>
      </c>
      <c r="D3">
        <v>100</v>
      </c>
      <c r="E3">
        <v>1E-3</v>
      </c>
      <c r="F3" s="5">
        <v>9.1153248275862104</v>
      </c>
      <c r="G3">
        <v>0</v>
      </c>
      <c r="H3">
        <v>0</v>
      </c>
      <c r="I3">
        <v>0</v>
      </c>
      <c r="J3" s="1">
        <v>-7.4952758620689596E-3</v>
      </c>
      <c r="K3" s="1">
        <v>3.90321428571429E-4</v>
      </c>
      <c r="L3" s="1">
        <v>8.9531034482758596E-3</v>
      </c>
      <c r="M3" s="1">
        <v>6.3534482758620696E-4</v>
      </c>
      <c r="N3">
        <v>0</v>
      </c>
      <c r="O3">
        <v>1</v>
      </c>
      <c r="P3">
        <v>741</v>
      </c>
      <c r="Q3" s="7">
        <v>42724.454363425924</v>
      </c>
    </row>
    <row r="4" spans="1:22" x14ac:dyDescent="0.25">
      <c r="A4" s="3">
        <v>150.00117175862101</v>
      </c>
      <c r="B4" s="1">
        <v>139.74227168965501</v>
      </c>
      <c r="C4" s="1">
        <v>25.1493633103448</v>
      </c>
      <c r="D4">
        <v>100</v>
      </c>
      <c r="E4">
        <v>1E-3</v>
      </c>
      <c r="F4" s="1">
        <v>7.4625951034482796</v>
      </c>
      <c r="G4">
        <v>0</v>
      </c>
      <c r="H4">
        <v>0</v>
      </c>
      <c r="I4">
        <v>0</v>
      </c>
      <c r="J4" s="1">
        <v>-7.3495517241379303E-3</v>
      </c>
      <c r="K4" s="1">
        <v>3.3522448148148198</v>
      </c>
      <c r="L4" s="1">
        <v>0.70184933333333299</v>
      </c>
      <c r="M4" s="1">
        <v>6.2368965517241401E-4</v>
      </c>
      <c r="N4">
        <v>0.7</v>
      </c>
      <c r="O4">
        <v>2</v>
      </c>
      <c r="P4">
        <v>359</v>
      </c>
      <c r="Q4" s="7">
        <v>42724.496030092596</v>
      </c>
      <c r="R4" s="1">
        <f>$F$3-F4</f>
        <v>1.6527297241379308</v>
      </c>
      <c r="S4" s="1">
        <f>INDEX(LINEST(R4:R6,K4:K6),1)</f>
        <v>0.4781952751152827</v>
      </c>
      <c r="T4" s="1">
        <f>INDEX(LINEST(R4:R6,K4:K6),2)</f>
        <v>5.4330894960329168E-2</v>
      </c>
      <c r="U4" s="1">
        <f t="shared" ref="U4:U31" si="0">L4^2/K4</f>
        <v>0.14694406700951376</v>
      </c>
      <c r="V4" s="1">
        <f>L4^2</f>
        <v>0.49259248670044398</v>
      </c>
    </row>
    <row r="5" spans="1:22" x14ac:dyDescent="0.25">
      <c r="A5" s="3">
        <v>150.00106437931001</v>
      </c>
      <c r="B5" s="1">
        <v>140.45723486206899</v>
      </c>
      <c r="C5" s="1">
        <v>25.193738689655198</v>
      </c>
      <c r="D5">
        <v>100</v>
      </c>
      <c r="E5">
        <v>1E-3</v>
      </c>
      <c r="F5" s="1">
        <v>5.8677920689655201</v>
      </c>
      <c r="G5">
        <v>0</v>
      </c>
      <c r="H5">
        <v>0</v>
      </c>
      <c r="I5">
        <v>0</v>
      </c>
      <c r="J5" s="1">
        <v>-7.2777586206896503E-3</v>
      </c>
      <c r="K5" s="1">
        <v>6.6604561071428598</v>
      </c>
      <c r="L5" s="1">
        <v>1.0005297142857099</v>
      </c>
      <c r="M5" s="1">
        <v>6.1748275862068996E-4</v>
      </c>
      <c r="N5">
        <v>1</v>
      </c>
      <c r="O5">
        <v>3</v>
      </c>
      <c r="P5">
        <v>359</v>
      </c>
      <c r="Q5" s="7">
        <v>42724.53769675926</v>
      </c>
      <c r="R5" s="1">
        <f t="shared" ref="R5:R6" si="1">$F$3-F5</f>
        <v>3.2475327586206904</v>
      </c>
      <c r="U5" s="1">
        <f t="shared" si="0"/>
        <v>0.15029897248254212</v>
      </c>
      <c r="V5" s="1">
        <f t="shared" ref="V5:V6" si="2">L5^2</f>
        <v>1.0010597091686444</v>
      </c>
    </row>
    <row r="6" spans="1:22" x14ac:dyDescent="0.25">
      <c r="A6" s="3">
        <v>150.00371210344801</v>
      </c>
      <c r="B6" s="1">
        <v>141.454422517241</v>
      </c>
      <c r="C6" s="1">
        <v>25.253555413793102</v>
      </c>
      <c r="D6">
        <v>100</v>
      </c>
      <c r="E6">
        <v>1E-3</v>
      </c>
      <c r="F6" s="1">
        <v>3.8309494137931002</v>
      </c>
      <c r="G6">
        <v>0</v>
      </c>
      <c r="H6">
        <v>0</v>
      </c>
      <c r="I6">
        <v>0</v>
      </c>
      <c r="J6" s="1">
        <v>-7.14879310344828E-3</v>
      </c>
      <c r="K6" s="1">
        <v>10.9445224827586</v>
      </c>
      <c r="L6" s="1">
        <v>1.30151755172414</v>
      </c>
      <c r="M6" s="1">
        <v>6.0693103448275899E-4</v>
      </c>
      <c r="N6">
        <v>1.3</v>
      </c>
      <c r="O6">
        <v>4</v>
      </c>
      <c r="P6">
        <v>359</v>
      </c>
      <c r="Q6" s="7">
        <v>42724.579363425924</v>
      </c>
      <c r="R6" s="1">
        <f t="shared" si="1"/>
        <v>5.2843754137931107</v>
      </c>
      <c r="U6" s="1">
        <f t="shared" si="0"/>
        <v>0.15477586528919393</v>
      </c>
      <c r="V6" s="1">
        <f t="shared" si="2"/>
        <v>1.6939479374459994</v>
      </c>
    </row>
    <row r="7" spans="1:22" x14ac:dyDescent="0.25">
      <c r="A7" s="3">
        <v>149.99565331034501</v>
      </c>
      <c r="B7" s="1">
        <v>139.32191158620699</v>
      </c>
      <c r="C7" s="1">
        <v>25.200566896551699</v>
      </c>
      <c r="D7">
        <v>100</v>
      </c>
      <c r="E7">
        <v>1E-3</v>
      </c>
      <c r="F7" s="1">
        <v>8.9790779310344799</v>
      </c>
      <c r="G7">
        <v>0</v>
      </c>
      <c r="H7">
        <v>0</v>
      </c>
      <c r="I7">
        <v>0</v>
      </c>
      <c r="J7" s="1">
        <v>-7.0716206896551696E-3</v>
      </c>
      <c r="K7" s="1">
        <v>2.27321428571429E-4</v>
      </c>
      <c r="L7" s="1">
        <v>7.6034642857142898E-3</v>
      </c>
      <c r="M7" s="1">
        <v>6.0020689655172397E-4</v>
      </c>
      <c r="N7">
        <v>0</v>
      </c>
      <c r="O7">
        <v>5</v>
      </c>
      <c r="P7">
        <v>359</v>
      </c>
      <c r="Q7" s="7">
        <v>42724.621030092596</v>
      </c>
    </row>
    <row r="8" spans="1:22" x14ac:dyDescent="0.25">
      <c r="A8" s="3">
        <v>200.00380424137899</v>
      </c>
      <c r="B8" s="1">
        <v>184.81985262069</v>
      </c>
      <c r="C8" s="1">
        <v>25.278886103448301</v>
      </c>
      <c r="D8">
        <v>100</v>
      </c>
      <c r="E8">
        <v>1E-3</v>
      </c>
      <c r="F8" s="5">
        <v>13.559492758620699</v>
      </c>
      <c r="G8">
        <v>0</v>
      </c>
      <c r="H8">
        <v>0</v>
      </c>
      <c r="I8">
        <v>0</v>
      </c>
      <c r="J8" s="1">
        <v>-6.86975862068965E-3</v>
      </c>
      <c r="K8" s="1">
        <v>1.7196551724137901E-4</v>
      </c>
      <c r="L8" s="1">
        <v>7.2896206896551699E-3</v>
      </c>
      <c r="M8" s="1">
        <v>5.8237931034482704E-4</v>
      </c>
      <c r="N8">
        <v>0</v>
      </c>
      <c r="O8">
        <v>6</v>
      </c>
      <c r="P8">
        <v>719</v>
      </c>
      <c r="Q8" s="7">
        <v>42724.704363425924</v>
      </c>
    </row>
    <row r="9" spans="1:22" x14ac:dyDescent="0.25">
      <c r="A9" s="3">
        <v>200.00067344827599</v>
      </c>
      <c r="B9" s="1">
        <v>185.28878155172401</v>
      </c>
      <c r="C9" s="1">
        <v>25.311398034482799</v>
      </c>
      <c r="D9">
        <v>100</v>
      </c>
      <c r="E9">
        <v>1E-3</v>
      </c>
      <c r="F9" s="1">
        <v>11.9815410689655</v>
      </c>
      <c r="G9">
        <v>0</v>
      </c>
      <c r="H9">
        <v>0</v>
      </c>
      <c r="I9">
        <v>0</v>
      </c>
      <c r="J9" s="1">
        <v>-6.1329655172413797E-3</v>
      </c>
      <c r="K9" s="1">
        <v>3.0108372758620701</v>
      </c>
      <c r="L9" s="1">
        <v>0.70106034482758595</v>
      </c>
      <c r="M9" s="1">
        <v>5.8079310344827601E-4</v>
      </c>
      <c r="N9">
        <v>0.7</v>
      </c>
      <c r="O9">
        <v>7</v>
      </c>
      <c r="P9">
        <v>359</v>
      </c>
      <c r="Q9" s="7">
        <v>42724.746030092596</v>
      </c>
      <c r="R9" s="1">
        <f>$F$8-F9</f>
        <v>1.5779516896551993</v>
      </c>
      <c r="S9" s="1">
        <f>INDEX(LINEST(R9:R11,K9:K11),1)</f>
        <v>0.50672242478894225</v>
      </c>
      <c r="T9" s="1">
        <f>INDEX(LINEST(R9:R11,K9:K11),2)</f>
        <v>6.7027498871563562E-2</v>
      </c>
      <c r="U9" s="1">
        <f t="shared" si="0"/>
        <v>0.1632388475558017</v>
      </c>
      <c r="V9" s="1">
        <f>L9^2</f>
        <v>0.49148560708977374</v>
      </c>
    </row>
    <row r="10" spans="1:22" x14ac:dyDescent="0.25">
      <c r="A10" s="3">
        <v>200.00048293103401</v>
      </c>
      <c r="B10" s="1">
        <v>185.82308699999999</v>
      </c>
      <c r="C10" s="1">
        <v>25.318998241379301</v>
      </c>
      <c r="D10">
        <v>100</v>
      </c>
      <c r="E10">
        <v>1E-3</v>
      </c>
      <c r="F10" s="1">
        <v>10.412467551724101</v>
      </c>
      <c r="G10">
        <v>0</v>
      </c>
      <c r="H10">
        <v>0</v>
      </c>
      <c r="I10">
        <v>0</v>
      </c>
      <c r="J10" s="1">
        <v>-6.73462068965517E-3</v>
      </c>
      <c r="K10" s="1">
        <v>6.0269980689655203</v>
      </c>
      <c r="L10" s="1">
        <v>1.00035606896552</v>
      </c>
      <c r="M10" s="1">
        <v>5.8034482758620703E-4</v>
      </c>
      <c r="N10">
        <v>1</v>
      </c>
      <c r="O10">
        <v>8</v>
      </c>
      <c r="P10">
        <v>359</v>
      </c>
      <c r="Q10" s="7">
        <v>42724.78769675926</v>
      </c>
      <c r="R10" s="1">
        <f t="shared" ref="R10:R11" si="3">$F$8-F10</f>
        <v>3.1470252068965987</v>
      </c>
      <c r="U10" s="1">
        <f t="shared" si="0"/>
        <v>0.16603825872602468</v>
      </c>
      <c r="V10" s="1">
        <f t="shared" ref="V10:V11" si="4">L10^2</f>
        <v>1.0007122647161482</v>
      </c>
    </row>
    <row r="11" spans="1:22" x14ac:dyDescent="0.25">
      <c r="A11" s="3">
        <v>200.00160058620699</v>
      </c>
      <c r="B11" s="1">
        <v>186.57242872413801</v>
      </c>
      <c r="C11" s="1">
        <v>25.342841551724099</v>
      </c>
      <c r="D11">
        <v>100</v>
      </c>
      <c r="E11">
        <v>1E-3</v>
      </c>
      <c r="F11" s="1">
        <v>8.4476033448275896</v>
      </c>
      <c r="G11">
        <v>0</v>
      </c>
      <c r="H11">
        <v>0</v>
      </c>
      <c r="I11">
        <v>0</v>
      </c>
      <c r="J11" s="1">
        <v>-7.00858620689655E-3</v>
      </c>
      <c r="K11" s="1">
        <v>9.9780663448275906</v>
      </c>
      <c r="L11" s="1">
        <v>1.30163013793103</v>
      </c>
      <c r="M11" s="1">
        <v>5.9427586206896505E-4</v>
      </c>
      <c r="N11">
        <v>1.3</v>
      </c>
      <c r="O11">
        <v>9</v>
      </c>
      <c r="P11">
        <v>359</v>
      </c>
      <c r="Q11" s="7">
        <v>42724.829363425924</v>
      </c>
      <c r="R11" s="1">
        <f t="shared" si="3"/>
        <v>5.1118894137931097</v>
      </c>
      <c r="U11" s="1">
        <f t="shared" si="0"/>
        <v>0.16979652744528095</v>
      </c>
      <c r="V11" s="1">
        <f t="shared" si="4"/>
        <v>1.6942410159703523</v>
      </c>
    </row>
    <row r="12" spans="1:22" x14ac:dyDescent="0.25">
      <c r="A12" s="3">
        <v>199.99733499999999</v>
      </c>
      <c r="B12" s="1">
        <v>184.95428996551701</v>
      </c>
      <c r="C12" s="1">
        <v>25.2575594137931</v>
      </c>
      <c r="D12">
        <v>100</v>
      </c>
      <c r="E12">
        <v>1E-3</v>
      </c>
      <c r="F12" s="1">
        <v>13.472381896551701</v>
      </c>
      <c r="G12">
        <v>0</v>
      </c>
      <c r="H12">
        <v>0</v>
      </c>
      <c r="I12">
        <v>0</v>
      </c>
      <c r="J12" s="1">
        <v>-7.0164827586206898E-3</v>
      </c>
      <c r="K12" s="1">
        <v>2.2448275862069E-4</v>
      </c>
      <c r="L12" s="1">
        <v>7.8572413793103393E-3</v>
      </c>
      <c r="M12" s="1">
        <v>5.9486206896551704E-4</v>
      </c>
      <c r="N12">
        <v>0</v>
      </c>
      <c r="O12">
        <v>10</v>
      </c>
      <c r="P12">
        <v>359</v>
      </c>
      <c r="Q12" s="7">
        <v>42724.871030092596</v>
      </c>
    </row>
    <row r="13" spans="1:22" x14ac:dyDescent="0.25">
      <c r="A13" s="3">
        <v>250.000131586207</v>
      </c>
      <c r="B13" s="1">
        <v>230.33289572413801</v>
      </c>
      <c r="C13" s="1">
        <v>25.328344620689599</v>
      </c>
      <c r="D13">
        <v>100</v>
      </c>
      <c r="E13">
        <v>1E-3</v>
      </c>
      <c r="F13" s="5">
        <v>18.491949620689699</v>
      </c>
      <c r="G13">
        <v>0</v>
      </c>
      <c r="H13">
        <v>0</v>
      </c>
      <c r="I13">
        <v>0</v>
      </c>
      <c r="J13" s="1">
        <v>-5.7560344827586197E-3</v>
      </c>
      <c r="K13" s="1">
        <v>2.0049999999999999E-4</v>
      </c>
      <c r="L13" s="1">
        <v>7.9020357142857104E-3</v>
      </c>
      <c r="M13" s="1">
        <v>5.90379310344828E-4</v>
      </c>
      <c r="N13">
        <v>0</v>
      </c>
      <c r="O13">
        <v>11</v>
      </c>
      <c r="P13">
        <v>719</v>
      </c>
      <c r="Q13" s="7">
        <v>42724.954363425924</v>
      </c>
    </row>
    <row r="14" spans="1:22" x14ac:dyDescent="0.25">
      <c r="A14" s="3">
        <v>250.00072772413799</v>
      </c>
      <c r="B14" s="1">
        <v>230.696018655172</v>
      </c>
      <c r="C14" s="1">
        <v>25.343550448275899</v>
      </c>
      <c r="D14">
        <v>100</v>
      </c>
      <c r="E14">
        <v>1E-3</v>
      </c>
      <c r="F14" s="1">
        <v>16.979417379310298</v>
      </c>
      <c r="G14">
        <v>0</v>
      </c>
      <c r="H14">
        <v>0</v>
      </c>
      <c r="I14">
        <v>0</v>
      </c>
      <c r="J14" s="1">
        <v>-4.1981724137930996E-3</v>
      </c>
      <c r="K14" s="1">
        <v>2.7350902142857101</v>
      </c>
      <c r="L14" s="1">
        <v>0.70199446428571499</v>
      </c>
      <c r="M14" s="1">
        <v>6.0917241379310303E-4</v>
      </c>
      <c r="N14">
        <v>0.7</v>
      </c>
      <c r="O14">
        <v>12</v>
      </c>
      <c r="P14">
        <v>359</v>
      </c>
      <c r="Q14" s="7">
        <v>42724.996030092596</v>
      </c>
      <c r="R14" s="1">
        <f>$F$13-F14</f>
        <v>1.5125322413794002</v>
      </c>
      <c r="S14" s="1">
        <f>INDEX(LINEST(R14:R16,K14:K16),1)</f>
        <v>0.53494567424729944</v>
      </c>
      <c r="T14" s="1">
        <f>INDEX(LINEST(R14:R16,K14:K16),2)</f>
        <v>5.4812156288818858E-2</v>
      </c>
      <c r="U14" s="1">
        <f t="shared" si="0"/>
        <v>0.1801754930473054</v>
      </c>
      <c r="V14" s="1">
        <f>L14^2</f>
        <v>0.49279622788778799</v>
      </c>
    </row>
    <row r="15" spans="1:22" x14ac:dyDescent="0.25">
      <c r="A15" s="3">
        <v>250.00068455172399</v>
      </c>
      <c r="B15" s="1">
        <v>231.090651482759</v>
      </c>
      <c r="C15" s="1">
        <v>25.3504606896552</v>
      </c>
      <c r="D15">
        <v>100</v>
      </c>
      <c r="E15">
        <v>1E-3</v>
      </c>
      <c r="F15" s="1">
        <v>15.491795206896599</v>
      </c>
      <c r="G15">
        <v>0</v>
      </c>
      <c r="H15">
        <v>0</v>
      </c>
      <c r="I15">
        <v>0</v>
      </c>
      <c r="J15" s="1">
        <v>-6.3901034482758603E-3</v>
      </c>
      <c r="K15" s="1">
        <v>5.4881115172413804</v>
      </c>
      <c r="L15" s="1">
        <v>1.00094789655172</v>
      </c>
      <c r="M15" s="1">
        <v>6.0182758620689605E-4</v>
      </c>
      <c r="N15">
        <v>1</v>
      </c>
      <c r="O15">
        <v>13</v>
      </c>
      <c r="P15">
        <v>359</v>
      </c>
      <c r="Q15" s="7">
        <v>42725.03769675926</v>
      </c>
      <c r="R15" s="1">
        <f t="shared" ref="R15:R16" si="5">$F$13-F15</f>
        <v>3.0001544137930996</v>
      </c>
      <c r="U15" s="1">
        <f t="shared" si="0"/>
        <v>0.18255764090503027</v>
      </c>
      <c r="V15" s="1">
        <f t="shared" ref="V15:V16" si="6">L15^2</f>
        <v>1.0018966916113128</v>
      </c>
    </row>
    <row r="16" spans="1:22" x14ac:dyDescent="0.25">
      <c r="A16" s="3">
        <v>250.00029831034499</v>
      </c>
      <c r="B16" s="1">
        <v>231.643280586207</v>
      </c>
      <c r="C16" s="1">
        <v>25.357893724137899</v>
      </c>
      <c r="D16">
        <v>100</v>
      </c>
      <c r="E16">
        <v>1E-3</v>
      </c>
      <c r="F16" s="1">
        <v>13.562240517241399</v>
      </c>
      <c r="G16">
        <v>0</v>
      </c>
      <c r="H16">
        <v>0</v>
      </c>
      <c r="I16">
        <v>0</v>
      </c>
      <c r="J16" s="1">
        <v>-7.1760689655172398E-3</v>
      </c>
      <c r="K16" s="1">
        <v>9.1205393928571503</v>
      </c>
      <c r="L16" s="1">
        <v>1.3020693214285699</v>
      </c>
      <c r="M16" s="1">
        <v>6.0872413793103502E-4</v>
      </c>
      <c r="N16">
        <v>1.3</v>
      </c>
      <c r="O16">
        <v>14</v>
      </c>
      <c r="P16">
        <v>359</v>
      </c>
      <c r="Q16" s="7">
        <v>42725.079363425924</v>
      </c>
      <c r="R16" s="1">
        <f t="shared" si="5"/>
        <v>4.9297091034482996</v>
      </c>
      <c r="U16" s="1">
        <f t="shared" si="0"/>
        <v>0.18588643113950204</v>
      </c>
      <c r="V16" s="1">
        <f t="shared" si="6"/>
        <v>1.6953845178054565</v>
      </c>
    </row>
    <row r="17" spans="1:22" x14ac:dyDescent="0.25">
      <c r="A17" s="3">
        <v>249.99772693103401</v>
      </c>
      <c r="B17" s="1">
        <v>230.446377448276</v>
      </c>
      <c r="C17" s="1">
        <v>25.286657517241402</v>
      </c>
      <c r="D17">
        <v>100</v>
      </c>
      <c r="E17">
        <v>1E-3</v>
      </c>
      <c r="F17" s="1">
        <v>18.4624175862069</v>
      </c>
      <c r="G17">
        <v>0</v>
      </c>
      <c r="H17">
        <v>0</v>
      </c>
      <c r="I17">
        <v>0</v>
      </c>
      <c r="J17" s="1">
        <v>-7.1686551724137902E-3</v>
      </c>
      <c r="K17" s="1">
        <v>2.4764285714285697E-4</v>
      </c>
      <c r="L17" s="1">
        <v>8.4490714285714308E-3</v>
      </c>
      <c r="M17" s="1">
        <v>6.0727586206896602E-4</v>
      </c>
      <c r="N17">
        <v>0</v>
      </c>
      <c r="O17">
        <v>15</v>
      </c>
      <c r="P17">
        <v>359</v>
      </c>
      <c r="Q17" s="7">
        <v>42725.121030092596</v>
      </c>
    </row>
    <row r="18" spans="1:22" x14ac:dyDescent="0.25">
      <c r="A18" s="3">
        <v>300.00030831034502</v>
      </c>
      <c r="B18" s="1">
        <v>275.84380675862099</v>
      </c>
      <c r="C18" s="1">
        <v>25.372378896551702</v>
      </c>
      <c r="D18">
        <v>100</v>
      </c>
      <c r="E18">
        <v>1E-3</v>
      </c>
      <c r="F18" s="5">
        <v>24.070364999999999</v>
      </c>
      <c r="G18">
        <v>0</v>
      </c>
      <c r="H18">
        <v>0</v>
      </c>
      <c r="I18">
        <v>0</v>
      </c>
      <c r="J18" s="1">
        <v>-7.2745862068965498E-3</v>
      </c>
      <c r="K18" s="1">
        <v>2.1944827586206899E-4</v>
      </c>
      <c r="L18" s="1">
        <v>8.5362413793103505E-3</v>
      </c>
      <c r="M18" s="1">
        <v>6.1731034482758601E-4</v>
      </c>
      <c r="N18">
        <v>0</v>
      </c>
      <c r="O18">
        <v>16</v>
      </c>
      <c r="P18">
        <v>719</v>
      </c>
      <c r="Q18" s="7">
        <v>42725.204363425924</v>
      </c>
    </row>
    <row r="19" spans="1:22" x14ac:dyDescent="0.25">
      <c r="A19" s="3">
        <v>300.00025575862099</v>
      </c>
      <c r="B19" s="1">
        <v>276.17357141379301</v>
      </c>
      <c r="C19" s="1">
        <v>25.395471862069002</v>
      </c>
      <c r="D19">
        <v>100</v>
      </c>
      <c r="E19">
        <v>1E-3</v>
      </c>
      <c r="F19" s="1">
        <v>22.181342862068998</v>
      </c>
      <c r="G19">
        <v>0</v>
      </c>
      <c r="H19">
        <v>0</v>
      </c>
      <c r="I19">
        <v>0</v>
      </c>
      <c r="J19" s="1">
        <v>-7.2511724137930998E-3</v>
      </c>
      <c r="K19" s="1">
        <v>3.20757</v>
      </c>
      <c r="L19" s="1">
        <v>0.801425103448276</v>
      </c>
      <c r="M19" s="1">
        <v>6.18551724137931E-4</v>
      </c>
      <c r="N19">
        <v>0.8</v>
      </c>
      <c r="O19">
        <v>17</v>
      </c>
      <c r="P19">
        <v>359</v>
      </c>
      <c r="Q19" s="7">
        <v>42725.246030092596</v>
      </c>
      <c r="R19" s="1">
        <f>$F$18-F19</f>
        <v>1.8890221379310006</v>
      </c>
      <c r="S19" s="1">
        <f>INDEX(LINEST(R19:R21,K19:K21),1)</f>
        <v>0.56429641890484361</v>
      </c>
      <c r="T19" s="1">
        <f>INDEX(LINEST(R19:R21,K19:K21),2)</f>
        <v>8.9279464170517908E-2</v>
      </c>
      <c r="U19" s="1">
        <f t="shared" si="0"/>
        <v>0.2002394948316264</v>
      </c>
      <c r="V19" s="1">
        <f>L19^2</f>
        <v>0.64228219643707984</v>
      </c>
    </row>
    <row r="20" spans="1:22" x14ac:dyDescent="0.25">
      <c r="A20" s="3">
        <v>300.00113006896498</v>
      </c>
      <c r="B20" s="1">
        <v>276.48861265517201</v>
      </c>
      <c r="C20" s="1">
        <v>25.4074711724138</v>
      </c>
      <c r="D20">
        <v>100</v>
      </c>
      <c r="E20">
        <v>1E-3</v>
      </c>
      <c r="F20" s="1">
        <v>20.5773002758621</v>
      </c>
      <c r="G20">
        <v>0</v>
      </c>
      <c r="H20">
        <v>0</v>
      </c>
      <c r="I20">
        <v>0</v>
      </c>
      <c r="J20" s="1">
        <v>-7.1650000000000004E-3</v>
      </c>
      <c r="K20" s="1">
        <v>5.9993646551724096</v>
      </c>
      <c r="L20" s="1">
        <v>1.1024837586206899</v>
      </c>
      <c r="M20" s="1">
        <v>6.18034482758621E-4</v>
      </c>
      <c r="N20">
        <v>1.1000000000000001</v>
      </c>
      <c r="O20">
        <v>18</v>
      </c>
      <c r="P20">
        <v>359</v>
      </c>
      <c r="Q20" s="7">
        <v>42725.28769675926</v>
      </c>
      <c r="R20" s="1">
        <f t="shared" ref="R20:R21" si="7">$F$18-F20</f>
        <v>3.4930647241378985</v>
      </c>
      <c r="U20" s="1">
        <f t="shared" si="0"/>
        <v>0.20259985979923295</v>
      </c>
      <c r="V20" s="1">
        <f t="shared" ref="V20:V21" si="8">L20^2</f>
        <v>1.2154704380224037</v>
      </c>
    </row>
    <row r="21" spans="1:22" x14ac:dyDescent="0.25">
      <c r="A21" s="3">
        <v>300.00092510344803</v>
      </c>
      <c r="B21" s="1">
        <v>276.915337931034</v>
      </c>
      <c r="C21" s="1">
        <v>25.418646413793098</v>
      </c>
      <c r="D21">
        <v>100</v>
      </c>
      <c r="E21">
        <v>1E-3</v>
      </c>
      <c r="F21" s="1">
        <v>18.601780344827599</v>
      </c>
      <c r="G21">
        <v>0</v>
      </c>
      <c r="H21">
        <v>0</v>
      </c>
      <c r="I21">
        <v>0</v>
      </c>
      <c r="J21" s="1">
        <v>-7.2738275862068999E-3</v>
      </c>
      <c r="K21" s="1">
        <v>9.5470973928571397</v>
      </c>
      <c r="L21" s="1">
        <v>1.40152517857143</v>
      </c>
      <c r="M21" s="1">
        <v>6.2127586206896603E-4</v>
      </c>
      <c r="N21">
        <v>1.4</v>
      </c>
      <c r="O21">
        <v>19</v>
      </c>
      <c r="P21">
        <v>359</v>
      </c>
      <c r="Q21" s="7">
        <v>42725.329363425924</v>
      </c>
      <c r="R21" s="1">
        <f t="shared" si="7"/>
        <v>5.4685846551723998</v>
      </c>
      <c r="U21" s="1">
        <f t="shared" si="0"/>
        <v>0.2057455523224567</v>
      </c>
      <c r="V21" s="1">
        <f t="shared" si="8"/>
        <v>1.9642728261696787</v>
      </c>
    </row>
    <row r="22" spans="1:22" x14ac:dyDescent="0.25">
      <c r="A22" s="3">
        <v>299.997840517241</v>
      </c>
      <c r="B22" s="1">
        <v>275.92932017241401</v>
      </c>
      <c r="C22" s="1">
        <v>25.367000448275899</v>
      </c>
      <c r="D22">
        <v>100</v>
      </c>
      <c r="E22">
        <v>1E-3</v>
      </c>
      <c r="F22" s="1">
        <v>24.031839103448299</v>
      </c>
      <c r="G22">
        <v>0</v>
      </c>
      <c r="H22">
        <v>0</v>
      </c>
      <c r="I22">
        <v>0</v>
      </c>
      <c r="J22" s="1">
        <v>-7.3425862068965501E-3</v>
      </c>
      <c r="K22" s="1">
        <v>2.3037037037037001E-4</v>
      </c>
      <c r="L22" s="1">
        <v>8.7711071428571395E-3</v>
      </c>
      <c r="M22" s="1">
        <v>6.2193103448275795E-4</v>
      </c>
      <c r="N22">
        <v>0</v>
      </c>
      <c r="O22">
        <v>20</v>
      </c>
      <c r="P22">
        <v>359</v>
      </c>
      <c r="Q22" s="7">
        <v>42725.371030092596</v>
      </c>
    </row>
    <row r="23" spans="1:22" x14ac:dyDescent="0.25">
      <c r="A23" s="3">
        <v>349.999982137931</v>
      </c>
      <c r="B23" s="1">
        <v>321.081503</v>
      </c>
      <c r="C23" s="1">
        <v>25.521710758620699</v>
      </c>
      <c r="D23">
        <v>100</v>
      </c>
      <c r="E23">
        <v>1E-3</v>
      </c>
      <c r="F23" s="5">
        <v>30.206767068965501</v>
      </c>
      <c r="G23">
        <v>0</v>
      </c>
      <c r="H23">
        <v>0</v>
      </c>
      <c r="I23">
        <v>0</v>
      </c>
      <c r="J23" s="1">
        <v>-7.1541379310344801E-3</v>
      </c>
      <c r="K23" s="1">
        <v>1.6274074074074099E-4</v>
      </c>
      <c r="L23" s="1">
        <v>8.3166666666666701E-3</v>
      </c>
      <c r="M23" s="1">
        <v>6.0624137931034505E-4</v>
      </c>
      <c r="N23">
        <v>0</v>
      </c>
      <c r="O23">
        <v>21</v>
      </c>
      <c r="P23">
        <v>719</v>
      </c>
      <c r="Q23" s="7">
        <v>42725.454363425924</v>
      </c>
    </row>
    <row r="24" spans="1:22" x14ac:dyDescent="0.25">
      <c r="A24" s="3">
        <v>350.000332551724</v>
      </c>
      <c r="B24" s="1">
        <v>321.283789241379</v>
      </c>
      <c r="C24" s="1">
        <v>25.565766724137902</v>
      </c>
      <c r="D24">
        <v>100</v>
      </c>
      <c r="E24">
        <v>1E-3</v>
      </c>
      <c r="F24" s="1">
        <v>28.466997034482802</v>
      </c>
      <c r="G24">
        <v>0</v>
      </c>
      <c r="H24">
        <v>0</v>
      </c>
      <c r="I24">
        <v>0</v>
      </c>
      <c r="J24" s="1">
        <v>-7.0066206896551696E-3</v>
      </c>
      <c r="K24" s="1">
        <v>2.8655574137931001</v>
      </c>
      <c r="L24" s="1">
        <v>0.80062496551724105</v>
      </c>
      <c r="M24" s="1">
        <v>5.9400000000000002E-4</v>
      </c>
      <c r="N24">
        <v>0.8</v>
      </c>
      <c r="O24">
        <v>22</v>
      </c>
      <c r="P24">
        <v>359</v>
      </c>
      <c r="Q24" s="7">
        <v>42725.496030092596</v>
      </c>
      <c r="R24" s="1">
        <f>$F$23-F24</f>
        <v>1.7397700344826994</v>
      </c>
      <c r="S24" s="1">
        <f>INDEX(LINEST(R24:R26,K24:K26),1)</f>
        <v>0.59508945805941504</v>
      </c>
      <c r="T24" s="1">
        <f>INDEX(LINEST(R24:R26,K24:K26),2)</f>
        <v>5.2882428385832014E-2</v>
      </c>
      <c r="U24" s="1">
        <f t="shared" si="0"/>
        <v>0.22369132522841334</v>
      </c>
      <c r="V24" s="1">
        <f>L24^2</f>
        <v>0.64100033540948342</v>
      </c>
    </row>
    <row r="25" spans="1:22" x14ac:dyDescent="0.25">
      <c r="A25" s="3">
        <v>350.00027255172398</v>
      </c>
      <c r="B25" s="1">
        <v>321.48351100000002</v>
      </c>
      <c r="C25" s="1">
        <v>25.6023372068966</v>
      </c>
      <c r="D25">
        <v>100</v>
      </c>
      <c r="E25">
        <v>1E-3</v>
      </c>
      <c r="F25" s="1">
        <v>26.9239713103448</v>
      </c>
      <c r="G25">
        <v>0</v>
      </c>
      <c r="H25">
        <v>0</v>
      </c>
      <c r="I25">
        <v>0</v>
      </c>
      <c r="J25" s="1">
        <v>-6.9465517241379298E-3</v>
      </c>
      <c r="K25" s="1">
        <v>5.3725672068965498</v>
      </c>
      <c r="L25" s="1">
        <v>1.10141834482759</v>
      </c>
      <c r="M25" s="1">
        <v>5.9003448275862097E-4</v>
      </c>
      <c r="N25">
        <v>1.1000000000000001</v>
      </c>
      <c r="O25">
        <v>23</v>
      </c>
      <c r="P25">
        <v>359</v>
      </c>
      <c r="Q25" s="7">
        <v>42725.53769675926</v>
      </c>
      <c r="R25" s="1">
        <f t="shared" ref="R25:R26" si="9">$F$23-F25</f>
        <v>3.2827957586207006</v>
      </c>
      <c r="U25" s="1">
        <f>L25^2/K25</f>
        <v>0.22579938483887393</v>
      </c>
      <c r="V25" s="1">
        <f t="shared" ref="V25:V26" si="10">L25^2</f>
        <v>1.2131223703227481</v>
      </c>
    </row>
    <row r="26" spans="1:22" x14ac:dyDescent="0.25">
      <c r="A26" s="3">
        <v>350.00048931034502</v>
      </c>
      <c r="B26" s="1">
        <v>321.76085055172399</v>
      </c>
      <c r="C26" s="1">
        <v>25.638679862069001</v>
      </c>
      <c r="D26">
        <v>100</v>
      </c>
      <c r="E26">
        <v>1E-3</v>
      </c>
      <c r="F26" s="1">
        <v>25.064672758620699</v>
      </c>
      <c r="G26">
        <v>0</v>
      </c>
      <c r="H26">
        <v>0</v>
      </c>
      <c r="I26">
        <v>0</v>
      </c>
      <c r="J26" s="1">
        <v>-6.8304482758620704E-3</v>
      </c>
      <c r="K26" s="1">
        <v>8.5761756206896607</v>
      </c>
      <c r="L26" s="1">
        <v>1.40024368965517</v>
      </c>
      <c r="M26" s="1">
        <v>5.7962068965517301E-4</v>
      </c>
      <c r="N26">
        <v>1.4</v>
      </c>
      <c r="O26">
        <v>24</v>
      </c>
      <c r="P26">
        <v>359</v>
      </c>
      <c r="Q26" s="7">
        <v>42725.579363425924</v>
      </c>
      <c r="R26" s="1">
        <f t="shared" si="9"/>
        <v>5.1420943103448025</v>
      </c>
      <c r="U26" s="1">
        <f t="shared" si="0"/>
        <v>0.22861966418796983</v>
      </c>
      <c r="V26" s="1">
        <f t="shared" si="10"/>
        <v>1.960682390419124</v>
      </c>
    </row>
    <row r="27" spans="1:22" x14ac:dyDescent="0.25">
      <c r="A27" s="3">
        <v>350.00080613793102</v>
      </c>
      <c r="B27" s="1">
        <v>321.06458582758597</v>
      </c>
      <c r="C27" s="1">
        <v>25.5840116551724</v>
      </c>
      <c r="D27">
        <v>100</v>
      </c>
      <c r="E27">
        <v>1E-3</v>
      </c>
      <c r="F27" s="1">
        <v>30.175551517241399</v>
      </c>
      <c r="G27">
        <v>0</v>
      </c>
      <c r="H27">
        <v>0</v>
      </c>
      <c r="I27">
        <v>0</v>
      </c>
      <c r="J27" s="1">
        <v>-6.68055172413793E-3</v>
      </c>
      <c r="K27" s="1">
        <v>6.9724137931034499E-5</v>
      </c>
      <c r="L27" s="1">
        <v>6.7016551724138002E-3</v>
      </c>
      <c r="M27" s="1">
        <v>5.6624137931034495E-4</v>
      </c>
      <c r="N27">
        <v>0</v>
      </c>
      <c r="O27">
        <v>25</v>
      </c>
      <c r="P27">
        <v>359</v>
      </c>
      <c r="Q27" s="7">
        <v>42725.621030092596</v>
      </c>
    </row>
    <row r="28" spans="1:22" x14ac:dyDescent="0.25">
      <c r="A28" s="3">
        <v>399.99918227586198</v>
      </c>
      <c r="B28" s="1">
        <v>365.871371551724</v>
      </c>
      <c r="C28" s="1">
        <v>25.714728793103401</v>
      </c>
      <c r="D28">
        <v>100</v>
      </c>
      <c r="E28">
        <v>1E-3</v>
      </c>
      <c r="F28" s="5">
        <v>36.937074551724102</v>
      </c>
      <c r="G28">
        <v>0</v>
      </c>
      <c r="H28">
        <v>0</v>
      </c>
      <c r="I28">
        <v>0</v>
      </c>
      <c r="J28" s="1">
        <v>-6.5442758620689696E-3</v>
      </c>
      <c r="K28" s="1">
        <v>5.7678571428571398E-5</v>
      </c>
      <c r="L28" s="1">
        <v>6.6243448275862104E-3</v>
      </c>
      <c r="M28" s="1">
        <v>5.5810344827586197E-4</v>
      </c>
      <c r="N28">
        <v>0</v>
      </c>
      <c r="O28">
        <v>26</v>
      </c>
      <c r="P28">
        <v>719</v>
      </c>
      <c r="Q28" s="7">
        <v>42725.704363425924</v>
      </c>
    </row>
    <row r="29" spans="1:22" x14ac:dyDescent="0.25">
      <c r="A29" s="3">
        <v>399.99971482758599</v>
      </c>
      <c r="B29" s="1">
        <v>366.05046551724098</v>
      </c>
      <c r="C29" s="1">
        <v>25.726814517241401</v>
      </c>
      <c r="D29">
        <v>100</v>
      </c>
      <c r="E29">
        <v>1E-3</v>
      </c>
      <c r="F29" s="1">
        <v>34.854895551724098</v>
      </c>
      <c r="G29">
        <v>0</v>
      </c>
      <c r="H29">
        <v>0</v>
      </c>
      <c r="I29">
        <v>0</v>
      </c>
      <c r="J29" s="1">
        <v>-6.6475862068965498E-3</v>
      </c>
      <c r="K29" s="1">
        <v>3.34804410344828</v>
      </c>
      <c r="L29" s="1">
        <v>0.90098675862069</v>
      </c>
      <c r="M29" s="1">
        <v>5.6217241379310297E-4</v>
      </c>
      <c r="N29">
        <v>0.9</v>
      </c>
      <c r="O29">
        <v>27</v>
      </c>
      <c r="P29">
        <v>359</v>
      </c>
      <c r="Q29" s="7">
        <v>42725.746030092596</v>
      </c>
      <c r="R29" s="1">
        <f>$F$28-F29</f>
        <v>2.0821790000000036</v>
      </c>
      <c r="S29" s="1">
        <f>INDEX(LINEST(R29:R31,K29:K31),1)</f>
        <v>0.60585006092918903</v>
      </c>
      <c r="T29" s="1">
        <f>INDEX(LINEST(R29:R31,K29:K31),2)</f>
        <v>6.134960114405974E-2</v>
      </c>
      <c r="U29" s="1">
        <f t="shared" si="0"/>
        <v>0.2424630961025086</v>
      </c>
      <c r="V29" s="1">
        <f>L29^2</f>
        <v>0.81177713920981753</v>
      </c>
    </row>
    <row r="30" spans="1:22" x14ac:dyDescent="0.25">
      <c r="A30" s="3">
        <v>399.99938227586199</v>
      </c>
      <c r="B30" s="1">
        <v>366.20848665517201</v>
      </c>
      <c r="C30" s="1">
        <v>25.724810206896599</v>
      </c>
      <c r="D30">
        <v>100</v>
      </c>
      <c r="E30">
        <v>1E-3</v>
      </c>
      <c r="F30" s="1">
        <v>33.294306448275897</v>
      </c>
      <c r="G30">
        <v>0</v>
      </c>
      <c r="H30">
        <v>0</v>
      </c>
      <c r="I30">
        <v>0</v>
      </c>
      <c r="J30" s="1">
        <v>-6.7215862068965501E-3</v>
      </c>
      <c r="K30" s="1">
        <v>5.8890269310344801</v>
      </c>
      <c r="L30" s="1">
        <v>1.19990924137931</v>
      </c>
      <c r="M30" s="1">
        <v>5.6913793103448296E-4</v>
      </c>
      <c r="N30">
        <v>1.2</v>
      </c>
      <c r="O30">
        <v>28</v>
      </c>
      <c r="P30">
        <v>359</v>
      </c>
      <c r="Q30" s="7">
        <v>42725.78769675926</v>
      </c>
      <c r="R30" s="1">
        <f t="shared" ref="R30:R31" si="11">$F$28-F30</f>
        <v>3.6427681034482049</v>
      </c>
      <c r="U30" s="1">
        <f t="shared" si="0"/>
        <v>0.24448558385087157</v>
      </c>
      <c r="V30" s="1">
        <f t="shared" ref="V30:V31" si="12">L30^2</f>
        <v>1.4397821875474712</v>
      </c>
    </row>
    <row r="31" spans="1:22" x14ac:dyDescent="0.25">
      <c r="A31" s="3">
        <v>400.00066927586198</v>
      </c>
      <c r="B31" s="1">
        <v>366.46525413793103</v>
      </c>
      <c r="C31" s="1">
        <v>25.7254306206897</v>
      </c>
      <c r="D31">
        <v>100</v>
      </c>
      <c r="E31">
        <v>1E-3</v>
      </c>
      <c r="F31" s="1">
        <v>31.357646827586201</v>
      </c>
      <c r="G31">
        <v>0</v>
      </c>
      <c r="H31">
        <v>0</v>
      </c>
      <c r="I31">
        <v>0</v>
      </c>
      <c r="J31" s="1">
        <v>-6.7809999999999997E-3</v>
      </c>
      <c r="K31" s="1">
        <v>9.1178433928571394</v>
      </c>
      <c r="L31" s="1">
        <v>1.5013605000000001</v>
      </c>
      <c r="M31" s="1">
        <v>5.7406896551724098E-4</v>
      </c>
      <c r="N31">
        <v>1.5</v>
      </c>
      <c r="O31">
        <v>29</v>
      </c>
      <c r="P31">
        <v>359</v>
      </c>
      <c r="Q31" s="7">
        <v>42725.829363425924</v>
      </c>
      <c r="R31" s="1">
        <f t="shared" si="11"/>
        <v>5.5794277241379007</v>
      </c>
      <c r="U31" s="1">
        <f t="shared" si="0"/>
        <v>0.2472167215249699</v>
      </c>
      <c r="V31" s="1">
        <f t="shared" si="12"/>
        <v>2.2540833509602503</v>
      </c>
    </row>
    <row r="32" spans="1:22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0" workbookViewId="0">
      <selection activeCell="X1" sqref="X1:X1048576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7.28515625" style="1" bestFit="1" customWidth="1"/>
    <col min="21" max="21" width="10.85546875" bestFit="1" customWidth="1"/>
    <col min="22" max="22" width="9.140625" style="1"/>
    <col min="23" max="23" width="11.85546875" bestFit="1" customWidth="1"/>
    <col min="24" max="24" width="9.140625" style="1"/>
  </cols>
  <sheetData>
    <row r="1" spans="1:24" x14ac:dyDescent="0.25">
      <c r="A1" s="3" t="str">
        <f ca="1">MID(CELL("filename",A1),FIND("]",CELL("filename",A1))+1,256)</f>
        <v>sri-ipb2-DC-h2-101516</v>
      </c>
      <c r="B1" s="1" t="s">
        <v>18</v>
      </c>
      <c r="C1" s="1" t="s">
        <v>19</v>
      </c>
      <c r="D1" t="s">
        <v>20</v>
      </c>
      <c r="E1" t="s">
        <v>21</v>
      </c>
      <c r="F1" s="1" t="s">
        <v>1</v>
      </c>
      <c r="G1" t="s">
        <v>13</v>
      </c>
      <c r="H1" t="s">
        <v>22</v>
      </c>
      <c r="I1" t="s">
        <v>23</v>
      </c>
      <c r="J1" s="1" t="s">
        <v>14</v>
      </c>
      <c r="K1" s="1" t="s">
        <v>24</v>
      </c>
      <c r="L1" s="1" t="s">
        <v>25</v>
      </c>
      <c r="M1" s="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44</v>
      </c>
      <c r="T1" s="1" t="s">
        <v>31</v>
      </c>
      <c r="U1" t="s">
        <v>35</v>
      </c>
      <c r="V1" s="1" t="s">
        <v>36</v>
      </c>
      <c r="W1" s="1" t="s">
        <v>43</v>
      </c>
      <c r="X1" s="1" t="s">
        <v>51</v>
      </c>
    </row>
    <row r="2" spans="1:24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2</v>
      </c>
      <c r="P2">
        <v>719</v>
      </c>
      <c r="Q2" s="7">
        <v>42658.555960648147</v>
      </c>
      <c r="U2" s="1"/>
    </row>
    <row r="3" spans="1:24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3</v>
      </c>
      <c r="P3">
        <v>359</v>
      </c>
      <c r="Q3" s="7">
        <v>42658.597638888888</v>
      </c>
      <c r="R3" s="1">
        <f>$F$6-F3</f>
        <v>1.6570357241379403</v>
      </c>
      <c r="S3" s="1">
        <f>INDEX(LINEST(R3:R5,K3:K5),1)</f>
        <v>0.41138558720471802</v>
      </c>
      <c r="T3" s="1">
        <f>INDEX(LINEST(R3:R5,K3:K5),2)</f>
        <v>-5.7981067811558873E-3</v>
      </c>
      <c r="U3" s="1">
        <f t="shared" ref="U3:U30" si="0">L3^2/K3</f>
        <v>0.12021533738047308</v>
      </c>
      <c r="V3" s="1">
        <f>L3^2</f>
        <v>0.49064097499706122</v>
      </c>
      <c r="W3" s="10">
        <f>INDEX(LINEST(V4:V5,R4:R5),1)</f>
        <v>0.33284043668202945</v>
      </c>
      <c r="X3" s="1">
        <f>B3/A3</f>
        <v>0.93852708685932207</v>
      </c>
    </row>
    <row r="4" spans="1:24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4</v>
      </c>
      <c r="P4">
        <v>359</v>
      </c>
      <c r="Q4" s="7">
        <v>42658.639317129629</v>
      </c>
      <c r="R4" s="1">
        <f t="shared" ref="R4:R5" si="1">$F$6-F4</f>
        <v>3.3487463448275907</v>
      </c>
      <c r="U4" s="1">
        <f t="shared" si="0"/>
        <v>0.12340288826169259</v>
      </c>
      <c r="V4" s="1">
        <f t="shared" ref="V4:V5" si="2">L4^2</f>
        <v>0.99721366775850262</v>
      </c>
      <c r="X4" s="1">
        <f t="shared" ref="X4:X5" si="3">B4/A4</f>
        <v>0.94126077179664891</v>
      </c>
    </row>
    <row r="5" spans="1:24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5</v>
      </c>
      <c r="P5">
        <v>359</v>
      </c>
      <c r="Q5" s="7">
        <v>42658.680995370371</v>
      </c>
      <c r="R5" s="1">
        <f t="shared" si="1"/>
        <v>5.2084389655172503</v>
      </c>
      <c r="U5" s="1">
        <f t="shared" si="0"/>
        <v>0.12717131469058737</v>
      </c>
      <c r="V5" s="1">
        <f t="shared" si="2"/>
        <v>1.6161945717231969</v>
      </c>
      <c r="X5" s="1">
        <f t="shared" si="3"/>
        <v>0.9446528614240669</v>
      </c>
    </row>
    <row r="6" spans="1:24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6</v>
      </c>
      <c r="P6">
        <v>358</v>
      </c>
      <c r="Q6" s="7">
        <v>42658.722546296296</v>
      </c>
      <c r="U6" s="1"/>
    </row>
    <row r="7" spans="1:24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7</v>
      </c>
      <c r="P7">
        <v>719</v>
      </c>
      <c r="Q7" s="7">
        <v>42658.805902777778</v>
      </c>
      <c r="U7" s="1"/>
    </row>
    <row r="8" spans="1:24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8</v>
      </c>
      <c r="P8">
        <v>359</v>
      </c>
      <c r="Q8" s="7">
        <v>42658.847581018519</v>
      </c>
      <c r="R8" s="1">
        <f>$F$7-F8</f>
        <v>1.7315192758621016</v>
      </c>
      <c r="S8" s="1">
        <f>INDEX(LINEST(R8:R10,K8:K10),1)</f>
        <v>0.44089951712918979</v>
      </c>
      <c r="T8" s="1">
        <f>INDEX(LINEST(R8:R10,K8:K10),2)</f>
        <v>9.9358682995157821E-2</v>
      </c>
      <c r="U8" s="1">
        <f t="shared" si="0"/>
        <v>0.13155410981192761</v>
      </c>
      <c r="V8" s="1">
        <f>L8^2</f>
        <v>0.49049384160705017</v>
      </c>
      <c r="W8" s="10">
        <f>INDEX(LINEST(V8:V10,R8:R10),1)</f>
        <v>0.3200607487387796</v>
      </c>
      <c r="X8" s="1">
        <f>B8/A8</f>
        <v>0.93534707208742829</v>
      </c>
    </row>
    <row r="9" spans="1:24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9</v>
      </c>
      <c r="P9">
        <v>359</v>
      </c>
      <c r="Q9" s="7">
        <v>42658.88925925926</v>
      </c>
      <c r="R9" s="1">
        <f t="shared" ref="R9:R10" si="4">$F$7-F9</f>
        <v>3.3911212758621012</v>
      </c>
      <c r="U9" s="1">
        <f t="shared" si="0"/>
        <v>0.13439659283089531</v>
      </c>
      <c r="V9" s="1">
        <f t="shared" ref="V9:V10" si="5">L9^2</f>
        <v>0.99709253021607791</v>
      </c>
      <c r="X9" s="1">
        <f t="shared" ref="X9:X10" si="6">B9/A9</f>
        <v>0.93671138334007176</v>
      </c>
    </row>
    <row r="10" spans="1:24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10</v>
      </c>
      <c r="P10">
        <v>359</v>
      </c>
      <c r="Q10" s="7">
        <v>42658.930925925924</v>
      </c>
      <c r="R10" s="1">
        <f t="shared" si="4"/>
        <v>5.47908541379309</v>
      </c>
      <c r="U10" s="1">
        <f t="shared" si="0"/>
        <v>0.13812157403449193</v>
      </c>
      <c r="V10" s="1">
        <f t="shared" si="5"/>
        <v>1.6881387334444111</v>
      </c>
      <c r="X10" s="1">
        <f t="shared" si="6"/>
        <v>0.93859705311039576</v>
      </c>
    </row>
    <row r="11" spans="1:24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11</v>
      </c>
      <c r="P11">
        <v>359</v>
      </c>
      <c r="Q11" s="7">
        <v>42658.972604166665</v>
      </c>
      <c r="U11" s="1"/>
    </row>
    <row r="12" spans="1:24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12</v>
      </c>
      <c r="P12">
        <v>719</v>
      </c>
      <c r="Q12" s="7">
        <v>42659.055960648147</v>
      </c>
      <c r="U12" s="1"/>
    </row>
    <row r="13" spans="1:24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13</v>
      </c>
      <c r="P13">
        <v>359</v>
      </c>
      <c r="Q13" s="7">
        <v>42659.097638888888</v>
      </c>
      <c r="R13" s="1">
        <f>$F$12-F13</f>
        <v>1.6925251034483004</v>
      </c>
      <c r="S13" s="1">
        <f>INDEX(LINEST(R13:R15,K13:K15),1)</f>
        <v>0.47868697589510584</v>
      </c>
      <c r="T13" s="1">
        <f>INDEX(LINEST(R13:R15,K13:K15),2)</f>
        <v>7.0101523819701583E-2</v>
      </c>
      <c r="U13" s="1">
        <f t="shared" si="0"/>
        <v>0.14417970292383503</v>
      </c>
      <c r="V13" s="1">
        <f>L13^2</f>
        <v>0.49076909465591495</v>
      </c>
      <c r="W13" s="10">
        <f>INDEX(LINEST(V13:V15,R13:R15),1)</f>
        <v>0.31890928085084896</v>
      </c>
      <c r="X13" s="1">
        <f>B13/A13</f>
        <v>0.93250856094513146</v>
      </c>
    </row>
    <row r="14" spans="1:24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14</v>
      </c>
      <c r="P14">
        <v>359</v>
      </c>
      <c r="Q14" s="7">
        <v>42659.139305555553</v>
      </c>
      <c r="R14" s="1">
        <f t="shared" ref="R14:R15" si="7">$F$12-F14</f>
        <v>3.3361758620690001</v>
      </c>
      <c r="U14" s="1">
        <f t="shared" si="0"/>
        <v>0.14671604235655808</v>
      </c>
      <c r="V14" s="1">
        <f t="shared" ref="V14:V15" si="8">L14^2</f>
        <v>0.99727992119265718</v>
      </c>
      <c r="X14" s="1">
        <f t="shared" ref="X14:X15" si="9">B14/A14</f>
        <v>0.93318789849165273</v>
      </c>
    </row>
    <row r="15" spans="1:24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15</v>
      </c>
      <c r="P15">
        <v>359</v>
      </c>
      <c r="Q15" s="7">
        <v>42659.180983796294</v>
      </c>
      <c r="R15" s="1">
        <f t="shared" si="7"/>
        <v>5.4503127931034996</v>
      </c>
      <c r="U15" s="1">
        <f t="shared" si="0"/>
        <v>0.1500138758452591</v>
      </c>
      <c r="V15" s="1">
        <f t="shared" si="8"/>
        <v>1.6877470892613142</v>
      </c>
      <c r="X15" s="1">
        <f t="shared" si="9"/>
        <v>0.93416025788970036</v>
      </c>
    </row>
    <row r="16" spans="1:24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16</v>
      </c>
      <c r="P16">
        <v>359</v>
      </c>
      <c r="Q16" s="7">
        <v>42659.222662037035</v>
      </c>
      <c r="U16" s="1"/>
    </row>
    <row r="17" spans="1:24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17</v>
      </c>
      <c r="P17">
        <v>718</v>
      </c>
      <c r="Q17" s="7">
        <v>42659.305902777778</v>
      </c>
      <c r="U17" s="1"/>
    </row>
    <row r="18" spans="1:24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18</v>
      </c>
      <c r="P18">
        <v>359</v>
      </c>
      <c r="Q18" s="7">
        <v>42659.347581018519</v>
      </c>
      <c r="R18" s="1">
        <f>$F$17-F18</f>
        <v>2.1048925517241024</v>
      </c>
      <c r="S18" s="1">
        <f>INDEX(LINEST(R18:R20,K18:K20),1)</f>
        <v>0.50984459979769869</v>
      </c>
      <c r="T18" s="1">
        <f>INDEX(LINEST(R18:R20,K18:K20),2)</f>
        <v>6.0992591264808382E-2</v>
      </c>
      <c r="U18" s="1">
        <f t="shared" si="0"/>
        <v>0.1594005709681188</v>
      </c>
      <c r="V18" s="1">
        <f>L18^2</f>
        <v>0.64101861187517872</v>
      </c>
      <c r="W18" s="10">
        <f>INDEX(LINEST(V18:V20,R18:R20),1)</f>
        <v>0.32933048474403692</v>
      </c>
      <c r="X18" s="1">
        <f>B18/A18</f>
        <v>0.93062198471028601</v>
      </c>
    </row>
    <row r="19" spans="1:24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19</v>
      </c>
      <c r="P19">
        <v>359</v>
      </c>
      <c r="Q19" s="7">
        <v>42659.389247685183</v>
      </c>
      <c r="R19" s="1">
        <f t="shared" ref="R19:R20" si="10">$F$17-F19</f>
        <v>3.8882887241379009</v>
      </c>
      <c r="U19" s="1">
        <f t="shared" si="0"/>
        <v>0.16184640439506973</v>
      </c>
      <c r="V19" s="1">
        <f t="shared" ref="V19:V20" si="11">L19^2</f>
        <v>1.2113026745611017</v>
      </c>
      <c r="X19" s="1">
        <f t="shared" ref="X19:X20" si="12">B19/A19</f>
        <v>0.93096286205329104</v>
      </c>
    </row>
    <row r="20" spans="1:24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20</v>
      </c>
      <c r="P20">
        <v>359</v>
      </c>
      <c r="Q20" s="7">
        <v>42659.430925925924</v>
      </c>
      <c r="R20" s="1">
        <f t="shared" si="10"/>
        <v>6.1004233103448016</v>
      </c>
      <c r="U20" s="1">
        <f t="shared" si="0"/>
        <v>0.16495954617013353</v>
      </c>
      <c r="V20" s="1">
        <f t="shared" si="11"/>
        <v>1.9556916253919194</v>
      </c>
      <c r="X20" s="1">
        <f t="shared" si="12"/>
        <v>0.93145210078657048</v>
      </c>
    </row>
    <row r="21" spans="1:24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21</v>
      </c>
      <c r="P21">
        <v>359</v>
      </c>
      <c r="Q21" s="7">
        <v>42659.472604166665</v>
      </c>
      <c r="U21" s="1"/>
    </row>
    <row r="22" spans="1:24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22</v>
      </c>
      <c r="P22">
        <v>719</v>
      </c>
      <c r="Q22" s="7">
        <v>42659.555960648147</v>
      </c>
      <c r="U22" s="1"/>
    </row>
    <row r="23" spans="1:24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23</v>
      </c>
      <c r="P23">
        <v>359</v>
      </c>
      <c r="Q23" s="7">
        <v>42659.597627314812</v>
      </c>
      <c r="R23" s="1">
        <f>$F$22-F23</f>
        <v>2.0038314827585992</v>
      </c>
      <c r="S23" s="1">
        <f>INDEX(LINEST(R23:R25,K23:K25),1)</f>
        <v>0.54963086862545396</v>
      </c>
      <c r="T23" s="1">
        <f>INDEX(LINEST(R23:R25,K23:K25),2)</f>
        <v>1.6807077853681296E-2</v>
      </c>
      <c r="U23" s="1">
        <f t="shared" si="0"/>
        <v>0.17679126440927714</v>
      </c>
      <c r="V23" s="1">
        <f>L23^2</f>
        <v>0.64124253353162952</v>
      </c>
      <c r="W23" s="10">
        <f>INDEX(LINEST(V23:V25,R23:R25),1)</f>
        <v>0.33505273217585302</v>
      </c>
      <c r="X23" s="1">
        <f>B23/A23</f>
        <v>0.92855131402146318</v>
      </c>
    </row>
    <row r="24" spans="1:24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24</v>
      </c>
      <c r="P24">
        <v>359</v>
      </c>
      <c r="Q24" s="7">
        <v>42659.639305555553</v>
      </c>
      <c r="R24" s="1">
        <f t="shared" ref="R24:R25" si="13">$F$22-F24</f>
        <v>3.7511675862069005</v>
      </c>
      <c r="U24" s="1">
        <f t="shared" si="0"/>
        <v>0.17890427775310408</v>
      </c>
      <c r="V24" s="1">
        <f t="shared" ref="V24:V25" si="14">L24^2</f>
        <v>1.2117192654566249</v>
      </c>
      <c r="X24" s="1">
        <f t="shared" ref="X24:X25" si="15">B24/A24</f>
        <v>0.92858693519814028</v>
      </c>
    </row>
    <row r="25" spans="1:24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25</v>
      </c>
      <c r="P25">
        <v>359</v>
      </c>
      <c r="Q25" s="7">
        <v>42659.680983796294</v>
      </c>
      <c r="R25" s="1">
        <f t="shared" si="13"/>
        <v>5.9303091724138</v>
      </c>
      <c r="U25" s="1">
        <f>L25^2/K25</f>
        <v>0.18161989904831788</v>
      </c>
      <c r="V25" s="1">
        <f t="shared" si="14"/>
        <v>1.9557606810139718</v>
      </c>
      <c r="X25" s="1">
        <f t="shared" si="15"/>
        <v>0.92869444794408518</v>
      </c>
    </row>
    <row r="26" spans="1:24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26</v>
      </c>
      <c r="P26">
        <v>359</v>
      </c>
      <c r="Q26" s="7">
        <v>42659.722662037035</v>
      </c>
      <c r="U26" s="1"/>
    </row>
    <row r="27" spans="1:24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27</v>
      </c>
      <c r="P27">
        <v>719</v>
      </c>
      <c r="Q27" s="7">
        <v>42659.806006944447</v>
      </c>
      <c r="U27" s="1"/>
    </row>
    <row r="28" spans="1:24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28</v>
      </c>
      <c r="P28">
        <v>358</v>
      </c>
      <c r="Q28" s="7">
        <v>42659.847569444442</v>
      </c>
      <c r="R28" s="1">
        <f>$F$27-F28</f>
        <v>2.4292346551724009</v>
      </c>
      <c r="S28" s="1">
        <f>INDEX(LINEST(R28:R30,K28:K30),1)</f>
        <v>0.564137885693062</v>
      </c>
      <c r="T28" s="1">
        <f>INDEX(LINEST(R28:R30,K28:K30),2)</f>
        <v>3.3539119184982091E-2</v>
      </c>
      <c r="U28" s="1">
        <f t="shared" si="0"/>
        <v>0.19068719213743843</v>
      </c>
      <c r="V28" s="1">
        <f>L28^2</f>
        <v>0.80888351603333775</v>
      </c>
      <c r="W28" s="10">
        <f>INDEX(LINEST(V28:V30,R28:R30),1)</f>
        <v>0.35212101119372463</v>
      </c>
      <c r="X28" s="1">
        <f>B28/A28</f>
        <v>0.92635067829360895</v>
      </c>
    </row>
    <row r="29" spans="1:24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29</v>
      </c>
      <c r="P29">
        <v>359</v>
      </c>
      <c r="Q29" s="7">
        <v>42659.889247685183</v>
      </c>
      <c r="R29" s="1">
        <f t="shared" ref="R29:R30" si="16">$F$27-F29</f>
        <v>4.2350274482759005</v>
      </c>
      <c r="U29" s="1">
        <f t="shared" si="0"/>
        <v>0.19287528440796931</v>
      </c>
      <c r="V29" s="1">
        <f t="shared" ref="V29:V30" si="17">L29^2</f>
        <v>1.4380994964480296</v>
      </c>
      <c r="X29" s="1">
        <f t="shared" ref="X29:X30" si="18">B29/A29</f>
        <v>0.92635840787312906</v>
      </c>
    </row>
    <row r="30" spans="1:24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30</v>
      </c>
      <c r="P30">
        <v>359</v>
      </c>
      <c r="Q30" s="7">
        <v>42659.930925925924</v>
      </c>
      <c r="R30" s="1">
        <f t="shared" si="16"/>
        <v>6.5042073793102979</v>
      </c>
      <c r="U30" s="1">
        <f t="shared" si="0"/>
        <v>0.19564237901726844</v>
      </c>
      <c r="V30" s="1">
        <f t="shared" si="17"/>
        <v>2.243281918787273</v>
      </c>
      <c r="X30" s="1">
        <f t="shared" si="18"/>
        <v>0.92640584124412451</v>
      </c>
    </row>
    <row r="31" spans="1:24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31</v>
      </c>
      <c r="P31">
        <v>359</v>
      </c>
      <c r="Q31" s="7">
        <v>42659.972604166665</v>
      </c>
      <c r="U31" s="1"/>
    </row>
    <row r="32" spans="1:24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32</v>
      </c>
      <c r="P32">
        <v>719</v>
      </c>
      <c r="Q32" s="7">
        <v>42660.055949074071</v>
      </c>
    </row>
    <row r="33" spans="1:24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33</v>
      </c>
      <c r="P33">
        <v>359</v>
      </c>
      <c r="Q33" s="7">
        <v>42660.097627314812</v>
      </c>
      <c r="R33" s="1">
        <f>$F$32-F33</f>
        <v>2.3157362413792981</v>
      </c>
      <c r="S33" s="1">
        <f>INDEX(LINEST(R33:R35,K33:K35),1)</f>
        <v>0.57317610824162468</v>
      </c>
      <c r="T33" s="1">
        <f>INDEX(LINEST(R33:R35,K33:K35),2)</f>
        <v>2.5744028298318788E-2</v>
      </c>
      <c r="U33" s="1">
        <f t="shared" ref="U33:U35" si="19">L33^2/K33</f>
        <v>0.20190617785386369</v>
      </c>
      <c r="V33" s="1">
        <f>L33^2</f>
        <v>0.80895887958958601</v>
      </c>
      <c r="W33" s="10">
        <f>INDEX(LINEST(V33:V35,R33:R35),1)</f>
        <v>0.36517872175213956</v>
      </c>
      <c r="X33" s="1">
        <f>B33/A33</f>
        <v>0.92460585595392208</v>
      </c>
    </row>
    <row r="34" spans="1:24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34</v>
      </c>
      <c r="P34">
        <v>359</v>
      </c>
      <c r="Q34" s="7">
        <v>42660.139305555553</v>
      </c>
      <c r="R34" s="1">
        <f t="shared" ref="R34:R35" si="20">$F$32-F34</f>
        <v>4.0786932758621006</v>
      </c>
      <c r="U34" s="1">
        <f t="shared" si="19"/>
        <v>0.20396504024418446</v>
      </c>
      <c r="V34" s="1">
        <f t="shared" ref="V34:V35" si="21">L34^2</f>
        <v>1.43808411354692</v>
      </c>
      <c r="X34" s="1">
        <f t="shared" ref="X34:X35" si="22">B34/A34</f>
        <v>0.92459229446858604</v>
      </c>
    </row>
    <row r="35" spans="1:24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35</v>
      </c>
      <c r="P35">
        <v>359</v>
      </c>
      <c r="Q35" s="7">
        <v>42660.180983796294</v>
      </c>
      <c r="R35" s="1">
        <f t="shared" si="20"/>
        <v>6.2464275862068988</v>
      </c>
      <c r="U35" s="1">
        <f t="shared" si="19"/>
        <v>0.20653445032080778</v>
      </c>
      <c r="V35" s="1">
        <f t="shared" si="21"/>
        <v>2.2433900686174266</v>
      </c>
      <c r="X35" s="1">
        <f t="shared" si="22"/>
        <v>0.92461130246221612</v>
      </c>
    </row>
    <row r="36" spans="1:24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36</v>
      </c>
      <c r="P36">
        <v>359</v>
      </c>
      <c r="Q36" s="7">
        <v>42660.222650462965</v>
      </c>
    </row>
    <row r="37" spans="1:24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37</v>
      </c>
      <c r="P37">
        <v>719</v>
      </c>
      <c r="Q37" s="7">
        <v>42660.306006944447</v>
      </c>
    </row>
    <row r="38" spans="1:24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38</v>
      </c>
      <c r="P38">
        <v>359</v>
      </c>
      <c r="Q38" s="7">
        <v>42660.347685185188</v>
      </c>
      <c r="R38" s="1">
        <f>$F$37-F38</f>
        <v>2.2369820344827005</v>
      </c>
      <c r="S38" s="1">
        <f>INDEX(LINEST(R38:R40,K38:K40),1)</f>
        <v>0.57515277882286187</v>
      </c>
      <c r="T38" s="1">
        <f>INDEX(LINEST(R38:R40,K38:K40),2)</f>
        <v>5.3986400675834822E-2</v>
      </c>
      <c r="U38" s="1">
        <f t="shared" ref="U38:U40" si="23">L38^2/K38</f>
        <v>0.21236167138981588</v>
      </c>
      <c r="V38" s="1">
        <f>L38^2</f>
        <v>0.80905409700301512</v>
      </c>
      <c r="W38" s="10">
        <f>INDEX(LINEST(V38:V40,R38:R40),1)</f>
        <v>0.38146773769873532</v>
      </c>
      <c r="X38" s="1">
        <f>B38/A38</f>
        <v>0.92343643071828008</v>
      </c>
    </row>
    <row r="39" spans="1:24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39</v>
      </c>
      <c r="P39">
        <v>358</v>
      </c>
      <c r="Q39" s="7">
        <v>42660.389247685183</v>
      </c>
      <c r="R39" s="1">
        <f t="shared" ref="R39:R40" si="24">$F$37-F39</f>
        <v>3.9289756896550969</v>
      </c>
      <c r="U39" s="1">
        <f t="shared" si="23"/>
        <v>0.21431337966870243</v>
      </c>
      <c r="V39" s="1">
        <f t="shared" ref="V39:V40" si="25">L39^2</f>
        <v>1.4383932760242661</v>
      </c>
      <c r="X39" s="1">
        <f t="shared" ref="X39:X40" si="26">B39/A39</f>
        <v>0.92340569852888665</v>
      </c>
    </row>
    <row r="40" spans="1:24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40</v>
      </c>
      <c r="P40">
        <v>359</v>
      </c>
      <c r="Q40" s="7">
        <v>42660.430925925924</v>
      </c>
      <c r="R40" s="1">
        <f t="shared" si="24"/>
        <v>5.9997014482758004</v>
      </c>
      <c r="U40" s="1">
        <f t="shared" si="23"/>
        <v>0.21677062299784469</v>
      </c>
      <c r="V40" s="1">
        <f t="shared" si="25"/>
        <v>2.2433647611169514</v>
      </c>
      <c r="X40" s="1">
        <f t="shared" si="26"/>
        <v>0.92340680837229006</v>
      </c>
    </row>
    <row r="41" spans="1:24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41</v>
      </c>
      <c r="P41">
        <v>359</v>
      </c>
      <c r="Q41" s="7">
        <v>42660.472592592596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X33" sqref="X33:X36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bestFit="1" customWidth="1"/>
    <col min="22" max="22" width="6.42578125" style="1" bestFit="1" customWidth="1"/>
  </cols>
  <sheetData>
    <row r="1" spans="1:24" x14ac:dyDescent="0.25">
      <c r="A1" s="3" t="str">
        <f ca="1">MID(CELL("filename",A1),FIND("]",CELL("filename",A1))+1,256)</f>
        <v>sri-ipb2-DC-he-123116</v>
      </c>
      <c r="B1" s="1" t="s">
        <v>18</v>
      </c>
      <c r="C1" s="1" t="s">
        <v>19</v>
      </c>
      <c r="D1" t="s">
        <v>20</v>
      </c>
      <c r="E1" t="s">
        <v>21</v>
      </c>
      <c r="F1" s="1" t="s">
        <v>1</v>
      </c>
      <c r="G1" t="s">
        <v>13</v>
      </c>
      <c r="H1" t="s">
        <v>22</v>
      </c>
      <c r="I1" t="s">
        <v>23</v>
      </c>
      <c r="J1" s="1" t="s">
        <v>14</v>
      </c>
      <c r="K1" s="1" t="s">
        <v>24</v>
      </c>
      <c r="L1" s="1" t="s">
        <v>25</v>
      </c>
      <c r="M1" s="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44</v>
      </c>
      <c r="T1" s="1" t="s">
        <v>31</v>
      </c>
      <c r="U1" t="s">
        <v>35</v>
      </c>
      <c r="V1" s="1" t="s">
        <v>36</v>
      </c>
      <c r="W1" s="1" t="s">
        <v>43</v>
      </c>
      <c r="X1" s="1" t="s">
        <v>51</v>
      </c>
    </row>
    <row r="2" spans="1:24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16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7">
        <v>42735.398344907408</v>
      </c>
      <c r="U2" s="1"/>
      <c r="X2" s="1"/>
    </row>
    <row r="3" spans="1:24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16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7">
        <v>42735.440011574072</v>
      </c>
      <c r="R3" s="1">
        <f>$F$6-F3</f>
        <v>1.6776001379310301</v>
      </c>
      <c r="S3" s="10">
        <f>INDEX(LINEST(R3:R5,K3:K5),1)</f>
        <v>0.41462752246082857</v>
      </c>
      <c r="T3" s="10">
        <f>INDEX(LINEST(R3:R5,K3:K5),2)</f>
        <v>-2.2669770660140198E-2</v>
      </c>
      <c r="U3" s="1">
        <f t="shared" ref="U3:U30" si="0">L3^2/K3</f>
        <v>0.11857357184563605</v>
      </c>
      <c r="V3" s="1">
        <f>L3^2</f>
        <v>0.48876404932452289</v>
      </c>
      <c r="W3" s="10">
        <f>INDEX(LINEST(V4:V5,R4:R5),1)</f>
        <v>0.3241668003277734</v>
      </c>
      <c r="X3" s="1">
        <f>B3/A3</f>
        <v>0.92379422478148154</v>
      </c>
    </row>
    <row r="4" spans="1:24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16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7">
        <v>42735.481678240743</v>
      </c>
      <c r="R4" s="1">
        <f t="shared" ref="R4:R5" si="1">$F$6-F4</f>
        <v>3.3742667241379296</v>
      </c>
      <c r="S4" s="10"/>
      <c r="T4" s="10"/>
      <c r="U4" s="1">
        <f t="shared" si="0"/>
        <v>0.12198751310811183</v>
      </c>
      <c r="V4" s="1">
        <f t="shared" ref="V4:V5" si="2">L4^2</f>
        <v>0.99442654618452364</v>
      </c>
      <c r="X4" s="1">
        <f t="shared" ref="X4:X5" si="3">B4/A4</f>
        <v>0.9275505688257758</v>
      </c>
    </row>
    <row r="5" spans="1:24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16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7">
        <v>42735.523344907408</v>
      </c>
      <c r="R5" s="1">
        <f t="shared" si="1"/>
        <v>5.1704864482758595</v>
      </c>
      <c r="S5" s="10"/>
      <c r="T5" s="10"/>
      <c r="U5" s="1">
        <f t="shared" si="0"/>
        <v>0.125689394463876</v>
      </c>
      <c r="V5" s="1">
        <f t="shared" si="2"/>
        <v>1.5767013468439521</v>
      </c>
      <c r="X5" s="1">
        <f t="shared" si="3"/>
        <v>0.93179405081761923</v>
      </c>
    </row>
    <row r="6" spans="1:24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16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7">
        <v>42735.565011574072</v>
      </c>
      <c r="S6" s="10"/>
      <c r="T6" s="10"/>
      <c r="U6" s="1"/>
      <c r="X6" s="1"/>
    </row>
    <row r="7" spans="1:24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16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7">
        <v>42735.648344907408</v>
      </c>
      <c r="S7" s="10"/>
      <c r="T7" s="10"/>
      <c r="U7" s="1"/>
      <c r="X7" s="1"/>
    </row>
    <row r="8" spans="1:24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16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7">
        <v>42735.690011574072</v>
      </c>
      <c r="R8" s="1">
        <f>$F$7-F8</f>
        <v>1.7326135517241994</v>
      </c>
      <c r="S8" s="10">
        <f>INDEX(LINEST(R8:R10,K8:K10),1)</f>
        <v>0.44633316183059091</v>
      </c>
      <c r="T8" s="10">
        <f>INDEX(LINEST(R8:R10,K8:K10),2)</f>
        <v>7.0794108198982908E-2</v>
      </c>
      <c r="U8" s="1">
        <f t="shared" si="0"/>
        <v>0.12979646802630462</v>
      </c>
      <c r="V8" s="1">
        <f>L8^2</f>
        <v>0.4885737152774749</v>
      </c>
      <c r="W8" s="10">
        <f>INDEX(LINEST(V8:V10,R8:R10),1)</f>
        <v>0.31332407758271141</v>
      </c>
      <c r="X8" s="1">
        <f>B8/A8</f>
        <v>0.92003166434029249</v>
      </c>
    </row>
    <row r="9" spans="1:24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16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7">
        <v>42735.731678240743</v>
      </c>
      <c r="R9" s="1">
        <f t="shared" ref="R9:R10" si="4">$F$7-F9</f>
        <v>3.4451418275862</v>
      </c>
      <c r="S9" s="10"/>
      <c r="T9" s="10"/>
      <c r="U9" s="1">
        <f t="shared" si="0"/>
        <v>0.13281068765858964</v>
      </c>
      <c r="V9" s="1">
        <f t="shared" ref="V9:V10" si="5">L9^2</f>
        <v>0.99445790694742475</v>
      </c>
      <c r="X9" s="1">
        <f t="shared" ref="X9:X10" si="6">B9/A9</f>
        <v>0.92202750393173472</v>
      </c>
    </row>
    <row r="10" spans="1:24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16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7">
        <v>42735.773344907408</v>
      </c>
      <c r="R10" s="1">
        <f t="shared" si="4"/>
        <v>5.5565577931034795</v>
      </c>
      <c r="S10" s="10"/>
      <c r="T10" s="10"/>
      <c r="U10" s="1">
        <f t="shared" si="0"/>
        <v>0.13671595680303766</v>
      </c>
      <c r="V10" s="1">
        <f t="shared" si="5"/>
        <v>1.6846448421037794</v>
      </c>
      <c r="X10" s="1">
        <f t="shared" si="6"/>
        <v>0.92471352916497096</v>
      </c>
    </row>
    <row r="11" spans="1:24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16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7">
        <v>42735.815127314818</v>
      </c>
      <c r="S11" s="10"/>
      <c r="T11" s="10"/>
      <c r="U11" s="1"/>
      <c r="X11" s="1"/>
    </row>
    <row r="12" spans="1:24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16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7">
        <v>42735.898460648146</v>
      </c>
      <c r="S12" s="10"/>
      <c r="T12" s="10"/>
      <c r="U12" s="1"/>
      <c r="X12" s="1"/>
    </row>
    <row r="13" spans="1:24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16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7">
        <v>42735.940127314818</v>
      </c>
      <c r="R13" s="1">
        <f>$F$12-F13</f>
        <v>1.7070806206896982</v>
      </c>
      <c r="S13" s="10">
        <f>INDEX(LINEST(R13:R15,K13:K15),1)</f>
        <v>0.48622472393412042</v>
      </c>
      <c r="T13" s="10">
        <f>INDEX(LINEST(R13:R15,K13:K15),2)</f>
        <v>4.3693568811475014E-2</v>
      </c>
      <c r="U13" s="1">
        <f t="shared" si="0"/>
        <v>0.14225277942547235</v>
      </c>
      <c r="V13" s="1">
        <f>L13^2</f>
        <v>0.48874997066361492</v>
      </c>
      <c r="W13" s="10">
        <f>INDEX(LINEST(V13:V15,R13:R15),1)</f>
        <v>0.31094401265173577</v>
      </c>
      <c r="X13" s="1">
        <f>B13/A13</f>
        <v>0.91727681090176372</v>
      </c>
    </row>
    <row r="14" spans="1:24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16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7">
        <v>42735.981793981482</v>
      </c>
      <c r="R14" s="1">
        <f t="shared" ref="R14:R15" si="7">$F$12-F14</f>
        <v>3.3916726896552003</v>
      </c>
      <c r="S14" s="10"/>
      <c r="T14" s="10"/>
      <c r="U14" s="1">
        <f t="shared" si="0"/>
        <v>0.14494419022240751</v>
      </c>
      <c r="V14" s="1">
        <f t="shared" ref="V14:V15" si="8">L14^2</f>
        <v>0.994265279895993</v>
      </c>
      <c r="X14" s="1">
        <f t="shared" ref="X14:X15" si="9">B14/A14</f>
        <v>0.91833146206919691</v>
      </c>
    </row>
    <row r="15" spans="1:24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16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7">
        <v>42736.023460648146</v>
      </c>
      <c r="R15" s="1">
        <f t="shared" si="7"/>
        <v>5.5557344827586999</v>
      </c>
      <c r="S15" s="10"/>
      <c r="T15" s="10"/>
      <c r="U15" s="1">
        <f t="shared" si="0"/>
        <v>0.14840114736365825</v>
      </c>
      <c r="V15" s="1">
        <f t="shared" si="8"/>
        <v>1.684006674768693</v>
      </c>
      <c r="X15" s="1">
        <f t="shared" si="9"/>
        <v>0.91982814766308818</v>
      </c>
    </row>
    <row r="16" spans="1:24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16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7">
        <v>42736.065127314818</v>
      </c>
      <c r="S16" s="10"/>
      <c r="T16" s="10"/>
      <c r="U16" s="1"/>
      <c r="X16" s="1"/>
    </row>
    <row r="17" spans="1:24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16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7">
        <v>42736.148460648146</v>
      </c>
      <c r="S17" s="10"/>
      <c r="T17" s="10"/>
      <c r="U17" s="1"/>
      <c r="X17" s="1"/>
    </row>
    <row r="18" spans="1:24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16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7">
        <v>42736.190127314818</v>
      </c>
      <c r="R18" s="1">
        <f>$F$17-F18</f>
        <v>2.1381491379309985</v>
      </c>
      <c r="S18" s="10">
        <f>INDEX(LINEST(R18:R20,K18:K20),1)</f>
        <v>0.51459545414595143</v>
      </c>
      <c r="T18" s="10">
        <f>INDEX(LINEST(R18:R20,K18:K20),2)</f>
        <v>5.2223277952798242E-2</v>
      </c>
      <c r="U18" s="1">
        <f t="shared" si="0"/>
        <v>0.15724615066173778</v>
      </c>
      <c r="V18" s="1">
        <f>L18^2</f>
        <v>0.63888798690475079</v>
      </c>
      <c r="W18" s="10">
        <f>INDEX(LINEST(V18:V20,R18:R20),1)</f>
        <v>0.32317693808637277</v>
      </c>
      <c r="X18" s="1">
        <f>B18/A18</f>
        <v>0.91546998736123242</v>
      </c>
    </row>
    <row r="19" spans="1:24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16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7">
        <v>42736.231793981482</v>
      </c>
      <c r="R19" s="1">
        <f t="shared" ref="R19:R20" si="10">$F$17-F19</f>
        <v>3.9498939310344987</v>
      </c>
      <c r="S19" s="10"/>
      <c r="T19" s="10"/>
      <c r="U19" s="1">
        <f t="shared" si="0"/>
        <v>0.1598974802674781</v>
      </c>
      <c r="V19" s="1">
        <f t="shared" ref="V19:V20" si="11">L19^2</f>
        <v>1.208390514881954</v>
      </c>
      <c r="X19" s="1">
        <f t="shared" ref="X19:X20" si="12">B19/A19</f>
        <v>0.91606871960754377</v>
      </c>
    </row>
    <row r="20" spans="1:24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16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7">
        <v>42736.273460648146</v>
      </c>
      <c r="R20" s="1">
        <f t="shared" si="10"/>
        <v>6.2026251034482982</v>
      </c>
      <c r="S20" s="10"/>
      <c r="T20" s="10"/>
      <c r="U20" s="1">
        <f t="shared" si="0"/>
        <v>0.1631613388690259</v>
      </c>
      <c r="V20" s="1">
        <f t="shared" si="11"/>
        <v>1.9513151593371076</v>
      </c>
      <c r="X20" s="1">
        <f t="shared" si="12"/>
        <v>0.91693528950892955</v>
      </c>
    </row>
    <row r="21" spans="1:24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16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7">
        <v>42736.315127314818</v>
      </c>
      <c r="S21" s="10"/>
      <c r="T21" s="10"/>
      <c r="U21" s="1"/>
      <c r="X21" s="1"/>
    </row>
    <row r="22" spans="1:24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16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7">
        <v>42736.398460648146</v>
      </c>
      <c r="S22" s="10"/>
      <c r="T22" s="10"/>
      <c r="U22" s="1"/>
      <c r="X22" s="1"/>
    </row>
    <row r="23" spans="1:24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16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7">
        <v>42736.440127314818</v>
      </c>
      <c r="R23" s="1">
        <f>$F$22-F23</f>
        <v>2.0489312413793002</v>
      </c>
      <c r="S23" s="10">
        <f>INDEX(LINEST(R23:R25,K23:K25),1)</f>
        <v>0.55250355838357734</v>
      </c>
      <c r="T23" s="10">
        <f>INDEX(LINEST(R23:R25,K23:K25),2)</f>
        <v>2.4142793412988528E-2</v>
      </c>
      <c r="U23" s="1">
        <f t="shared" si="0"/>
        <v>0.17426760390224144</v>
      </c>
      <c r="V23" s="1">
        <f>L23^2</f>
        <v>0.63898186731096374</v>
      </c>
      <c r="W23" s="10">
        <f>INDEX(LINEST(V23:V25,R23:R25),1)</f>
        <v>0.32994047050368497</v>
      </c>
      <c r="X23" s="1">
        <f>B23/A23</f>
        <v>0.91315314190615082</v>
      </c>
    </row>
    <row r="24" spans="1:24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16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7">
        <v>42736.481793981482</v>
      </c>
      <c r="R24" s="1">
        <f t="shared" ref="R24:R25" si="13">$F$22-F24</f>
        <v>3.8059287241378996</v>
      </c>
      <c r="S24" s="10"/>
      <c r="T24" s="10"/>
      <c r="U24" s="1">
        <f t="shared" si="0"/>
        <v>0.17661824961071551</v>
      </c>
      <c r="V24" s="1">
        <f t="shared" ref="V24:V25" si="14">L24^2</f>
        <v>1.2083140221900297</v>
      </c>
      <c r="X24" s="1">
        <f t="shared" ref="X24:X25" si="15">B24/A24</f>
        <v>0.91338711052583077</v>
      </c>
    </row>
    <row r="25" spans="1:24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16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7">
        <v>42736.523460648146</v>
      </c>
      <c r="R25" s="1">
        <f t="shared" si="13"/>
        <v>6.0310666896550984</v>
      </c>
      <c r="S25" s="10"/>
      <c r="T25" s="10"/>
      <c r="U25" s="1">
        <f>L25^2/K25</f>
        <v>0.17952188084598025</v>
      </c>
      <c r="V25" s="1">
        <f t="shared" si="14"/>
        <v>1.9520672428960002</v>
      </c>
      <c r="X25" s="1">
        <f t="shared" si="15"/>
        <v>0.91376996128017074</v>
      </c>
    </row>
    <row r="26" spans="1:24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16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7">
        <v>42736.565127314818</v>
      </c>
      <c r="S26" s="10"/>
      <c r="T26" s="10"/>
      <c r="U26" s="1"/>
      <c r="X26" s="1"/>
    </row>
    <row r="27" spans="1:24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16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7">
        <v>42736.648460648146</v>
      </c>
      <c r="S27" s="10"/>
      <c r="T27" s="10"/>
      <c r="U27" s="1"/>
      <c r="X27" s="1"/>
    </row>
    <row r="28" spans="1:24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16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7">
        <v>42736.690127314818</v>
      </c>
      <c r="R28" s="1">
        <f>$F$27-F28</f>
        <v>2.5021952068965021</v>
      </c>
      <c r="S28" s="10">
        <f>INDEX(LINEST(R28:R30,K28:K30),1)</f>
        <v>0.56209418799534838</v>
      </c>
      <c r="T28" s="10">
        <f>INDEX(LINEST(R28:R30,K28:K30),2)</f>
        <v>0.10222705259798204</v>
      </c>
      <c r="U28" s="1">
        <f t="shared" si="0"/>
        <v>0.18848054283130039</v>
      </c>
      <c r="V28" s="1">
        <f>L28^2</f>
        <v>0.80685077041542086</v>
      </c>
      <c r="W28" s="10">
        <f>INDEX(LINEST(V28:V30,R28:R30),1)</f>
        <v>0.35041143427555199</v>
      </c>
      <c r="X28" s="1">
        <f>B28/A28</f>
        <v>0.91132912867154203</v>
      </c>
    </row>
    <row r="29" spans="1:24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16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7">
        <v>42736.731793981482</v>
      </c>
      <c r="R29" s="1">
        <f t="shared" ref="R29:R30" si="16">$F$27-F29</f>
        <v>4.3396211034482022</v>
      </c>
      <c r="U29" s="1">
        <f t="shared" si="0"/>
        <v>0.19084960405578291</v>
      </c>
      <c r="V29" s="1">
        <f t="shared" ref="V29:V30" si="17">L29^2</f>
        <v>1.4349090592923799</v>
      </c>
      <c r="X29" s="1">
        <f t="shared" ref="X29:X30" si="18">B29/A29</f>
        <v>0.91152859699850275</v>
      </c>
    </row>
    <row r="30" spans="1:24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16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7">
        <v>42736.773460648146</v>
      </c>
      <c r="R30" s="1">
        <f t="shared" si="16"/>
        <v>6.5925720689654987</v>
      </c>
      <c r="U30" s="1">
        <f t="shared" si="0"/>
        <v>0.19376943420365503</v>
      </c>
      <c r="V30" s="1">
        <f t="shared" si="17"/>
        <v>2.2391308135534138</v>
      </c>
      <c r="X30" s="1">
        <f t="shared" si="18"/>
        <v>0.9118561890680994</v>
      </c>
    </row>
    <row r="31" spans="1:24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16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7">
        <v>42736.815127314818</v>
      </c>
      <c r="U31" s="1"/>
      <c r="X31" s="1"/>
    </row>
    <row r="32" spans="1:24" x14ac:dyDescent="0.25">
      <c r="X32" s="1"/>
    </row>
    <row r="33" spans="23:24" x14ac:dyDescent="0.25">
      <c r="W33" s="10"/>
      <c r="X33" s="1"/>
    </row>
    <row r="34" spans="23:24" x14ac:dyDescent="0.25">
      <c r="X34" s="1"/>
    </row>
    <row r="35" spans="23:24" x14ac:dyDescent="0.25">
      <c r="X35" s="1"/>
    </row>
    <row r="36" spans="23:24" x14ac:dyDescent="0.25">
      <c r="X36" s="1"/>
    </row>
    <row r="37" spans="23:24" x14ac:dyDescent="0.25">
      <c r="X37" s="1"/>
    </row>
    <row r="38" spans="23:24" x14ac:dyDescent="0.25">
      <c r="W38" s="10"/>
      <c r="X38" s="1" t="e">
        <f>B38/A38</f>
        <v>#DIV/0!</v>
      </c>
    </row>
    <row r="39" spans="23:24" x14ac:dyDescent="0.25">
      <c r="X39" s="1" t="e">
        <f t="shared" ref="X39:X40" si="19">B39/A39</f>
        <v>#DIV/0!</v>
      </c>
    </row>
    <row r="40" spans="23:24" x14ac:dyDescent="0.25">
      <c r="X40" s="1" t="e">
        <f t="shared" si="19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6" workbookViewId="0">
      <selection activeCell="X23" sqref="X23:X40"/>
    </sheetView>
  </sheetViews>
  <sheetFormatPr defaultRowHeight="15" x14ac:dyDescent="0.25"/>
  <cols>
    <col min="17" max="17" width="14.85546875" bestFit="1" customWidth="1"/>
    <col min="18" max="18" width="9.140625" style="1"/>
    <col min="19" max="19" width="14.42578125" style="1" bestFit="1" customWidth="1"/>
    <col min="20" max="20" width="9.140625" style="1"/>
  </cols>
  <sheetData>
    <row r="1" spans="1:24" x14ac:dyDescent="0.25">
      <c r="A1" s="3" t="str">
        <f ca="1">MID(CELL("filename",A1),FIND("]",CELL("filename",A1))+1,256)</f>
        <v>ipb3-32b-he-120916</v>
      </c>
      <c r="B1" t="s">
        <v>18</v>
      </c>
      <c r="C1" t="s">
        <v>19</v>
      </c>
      <c r="D1" t="s">
        <v>20</v>
      </c>
      <c r="E1" t="s">
        <v>21</v>
      </c>
      <c r="F1" t="s">
        <v>1</v>
      </c>
      <c r="G1" t="s">
        <v>13</v>
      </c>
      <c r="H1" t="s">
        <v>22</v>
      </c>
      <c r="I1" t="s">
        <v>23</v>
      </c>
      <c r="J1" t="s">
        <v>14</v>
      </c>
      <c r="K1" t="s">
        <v>24</v>
      </c>
      <c r="L1" t="s">
        <v>25</v>
      </c>
      <c r="M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44</v>
      </c>
      <c r="T1" s="1" t="s">
        <v>31</v>
      </c>
      <c r="U1" t="s">
        <v>35</v>
      </c>
      <c r="V1" s="1" t="s">
        <v>36</v>
      </c>
      <c r="W1" s="1" t="s">
        <v>43</v>
      </c>
      <c r="X1" s="1" t="s">
        <v>51</v>
      </c>
    </row>
    <row r="2" spans="1:24" x14ac:dyDescent="0.25">
      <c r="A2" s="3">
        <v>150.00212617241399</v>
      </c>
      <c r="B2" s="1">
        <v>136.905596</v>
      </c>
      <c r="C2" s="1">
        <v>24.9447490689655</v>
      </c>
      <c r="D2">
        <v>100</v>
      </c>
      <c r="E2">
        <v>1E-3</v>
      </c>
      <c r="F2" s="1">
        <v>14.310924137931</v>
      </c>
      <c r="G2">
        <v>0</v>
      </c>
      <c r="H2">
        <v>0</v>
      </c>
      <c r="I2">
        <v>0</v>
      </c>
      <c r="J2" s="1">
        <v>0</v>
      </c>
      <c r="K2" s="1">
        <v>2.1375862068965501E-4</v>
      </c>
      <c r="L2" s="1">
        <v>7.8088620689655197E-3</v>
      </c>
      <c r="M2" s="1">
        <v>-1.7436655172413801E-2</v>
      </c>
      <c r="N2">
        <v>0</v>
      </c>
      <c r="O2">
        <v>1</v>
      </c>
      <c r="P2">
        <v>684</v>
      </c>
      <c r="Q2" s="7">
        <v>42712.661099537036</v>
      </c>
      <c r="U2" s="1"/>
      <c r="V2" s="1"/>
      <c r="X2" s="1"/>
    </row>
    <row r="3" spans="1:24" x14ac:dyDescent="0.25">
      <c r="A3" s="3">
        <v>150.000050551724</v>
      </c>
      <c r="B3" s="1">
        <v>136.926291137931</v>
      </c>
      <c r="C3" s="1">
        <v>24.958193896551698</v>
      </c>
      <c r="D3">
        <v>100</v>
      </c>
      <c r="E3">
        <v>1E-3</v>
      </c>
      <c r="F3" s="1">
        <v>12.9826154827586</v>
      </c>
      <c r="G3">
        <v>0</v>
      </c>
      <c r="H3">
        <v>0</v>
      </c>
      <c r="I3">
        <v>0</v>
      </c>
      <c r="J3" s="1">
        <v>0</v>
      </c>
      <c r="K3" s="1">
        <v>2.3331292142857101</v>
      </c>
      <c r="L3" s="1">
        <v>0.701453206896552</v>
      </c>
      <c r="M3" s="1">
        <v>-1.7436413793103501E-2</v>
      </c>
      <c r="N3">
        <v>0.7</v>
      </c>
      <c r="O3">
        <v>2</v>
      </c>
      <c r="P3">
        <v>360</v>
      </c>
      <c r="Q3" s="7">
        <v>42712.702881944446</v>
      </c>
      <c r="R3" s="1">
        <f>$F$2-F3</f>
        <v>1.3283086551723997</v>
      </c>
      <c r="S3" s="1">
        <f>INDEX(LINEST(R3:R5,K3:K5),1)</f>
        <v>0.54106826587968793</v>
      </c>
      <c r="T3" s="1">
        <f>INDEX(LINEST(R3:R5,K3:K5),2)</f>
        <v>6.7985929751650076E-2</v>
      </c>
      <c r="U3" s="1">
        <f>L3^2/K3</f>
        <v>0.21089127788239301</v>
      </c>
      <c r="V3" s="1">
        <f>L3^2</f>
        <v>0.49203660146545697</v>
      </c>
      <c r="W3" s="10">
        <f>INDEX(LINEST(V4:V5,R4:R5),1)</f>
        <v>0.40422258267353106</v>
      </c>
      <c r="X3" s="1">
        <f>B3/A3</f>
        <v>0.91284163328141799</v>
      </c>
    </row>
    <row r="4" spans="1:24" x14ac:dyDescent="0.25">
      <c r="A4" s="3">
        <v>150.000217724138</v>
      </c>
      <c r="B4" s="1">
        <v>136.931530172414</v>
      </c>
      <c r="C4" s="1">
        <v>24.9575776551724</v>
      </c>
      <c r="D4">
        <v>100</v>
      </c>
      <c r="E4">
        <v>1E-3</v>
      </c>
      <c r="F4" s="1">
        <v>12.9776923103448</v>
      </c>
      <c r="G4">
        <v>0</v>
      </c>
      <c r="H4">
        <v>0</v>
      </c>
      <c r="I4">
        <v>0</v>
      </c>
      <c r="J4" s="1">
        <v>0</v>
      </c>
      <c r="K4" s="1">
        <v>2.33461462962963</v>
      </c>
      <c r="L4" s="1">
        <v>0.70164951851851798</v>
      </c>
      <c r="M4" s="1">
        <v>-1.7437068965517201E-2</v>
      </c>
      <c r="N4">
        <v>1</v>
      </c>
      <c r="O4">
        <v>3</v>
      </c>
      <c r="P4">
        <v>359</v>
      </c>
      <c r="Q4" s="7">
        <v>42712.74454861111</v>
      </c>
      <c r="R4" s="1">
        <f>$F$2-F4</f>
        <v>1.3332318275862001</v>
      </c>
      <c r="U4" s="1">
        <f t="shared" ref="U4:U20" si="0">L4^2/K4</f>
        <v>0.21087508001925351</v>
      </c>
      <c r="V4" s="1">
        <f t="shared" ref="V4:V5" si="1">L4^2</f>
        <v>0.49231204683726809</v>
      </c>
      <c r="X4" s="1">
        <f t="shared" ref="X4:X5" si="2">B4/A4</f>
        <v>0.91287554278248895</v>
      </c>
    </row>
    <row r="5" spans="1:24" x14ac:dyDescent="0.25">
      <c r="A5" s="3">
        <v>150.00417989655199</v>
      </c>
      <c r="B5" s="1">
        <v>136.990122862069</v>
      </c>
      <c r="C5" s="1">
        <v>24.962794172413801</v>
      </c>
      <c r="D5">
        <v>100</v>
      </c>
      <c r="E5">
        <v>1E-3</v>
      </c>
      <c r="F5" s="1">
        <v>10.003073068965501</v>
      </c>
      <c r="G5">
        <v>0</v>
      </c>
      <c r="H5">
        <v>0</v>
      </c>
      <c r="I5">
        <v>0</v>
      </c>
      <c r="J5" s="1">
        <v>2.059560024E-259</v>
      </c>
      <c r="K5" s="1">
        <v>7.8361012142857103</v>
      </c>
      <c r="L5" s="1">
        <v>1.3018142413793099</v>
      </c>
      <c r="M5" s="1">
        <v>-1.74362068965517E-2</v>
      </c>
      <c r="N5">
        <v>1.3</v>
      </c>
      <c r="O5">
        <v>4</v>
      </c>
      <c r="P5">
        <v>359</v>
      </c>
      <c r="Q5" s="7">
        <v>42712.786215277774</v>
      </c>
      <c r="R5" s="1">
        <f>$F$2-F5</f>
        <v>4.3078510689654994</v>
      </c>
      <c r="U5" s="1">
        <f t="shared" si="0"/>
        <v>0.2162708562222761</v>
      </c>
      <c r="V5" s="1">
        <f t="shared" si="1"/>
        <v>1.694720319057988</v>
      </c>
      <c r="X5" s="1">
        <f t="shared" si="2"/>
        <v>0.91324203736550591</v>
      </c>
    </row>
    <row r="6" spans="1:24" x14ac:dyDescent="0.25">
      <c r="A6" s="3">
        <v>150.000556241379</v>
      </c>
      <c r="B6" s="1">
        <v>137.00648968965501</v>
      </c>
      <c r="C6" s="1">
        <v>24.956364172413799</v>
      </c>
      <c r="D6">
        <v>100</v>
      </c>
      <c r="E6">
        <v>1E-3</v>
      </c>
      <c r="F6" s="1">
        <v>9.9760692068965504</v>
      </c>
      <c r="G6">
        <v>0</v>
      </c>
      <c r="H6">
        <v>0</v>
      </c>
      <c r="I6">
        <v>0</v>
      </c>
      <c r="J6" s="1">
        <v>2.1916868886896599E-306</v>
      </c>
      <c r="K6" s="1">
        <v>7.8359567857142904</v>
      </c>
      <c r="L6" s="1">
        <v>1.30182124137931</v>
      </c>
      <c r="M6" s="1">
        <v>-1.7436448275862101E-2</v>
      </c>
      <c r="N6">
        <v>0</v>
      </c>
      <c r="O6">
        <v>5</v>
      </c>
      <c r="P6">
        <v>359</v>
      </c>
      <c r="Q6" s="7">
        <v>42712.827881944446</v>
      </c>
      <c r="U6" s="1"/>
      <c r="V6" s="1"/>
      <c r="X6" s="1"/>
    </row>
    <row r="7" spans="1:24" x14ac:dyDescent="0.25">
      <c r="A7" s="3">
        <v>200.00698531034499</v>
      </c>
      <c r="B7" s="1">
        <v>182.87255324137899</v>
      </c>
      <c r="C7" s="1">
        <v>25.028554551724099</v>
      </c>
      <c r="D7">
        <v>100</v>
      </c>
      <c r="E7">
        <v>1E-3</v>
      </c>
      <c r="F7" s="1">
        <v>21.098329827586198</v>
      </c>
      <c r="G7">
        <v>0</v>
      </c>
      <c r="H7">
        <v>0</v>
      </c>
      <c r="I7">
        <v>0</v>
      </c>
      <c r="J7" s="1" t="s">
        <v>16</v>
      </c>
      <c r="K7" s="1">
        <v>1.6579999999999999E-4</v>
      </c>
      <c r="L7" s="1">
        <v>7.5188148148148098E-3</v>
      </c>
      <c r="M7" s="1">
        <v>-1.7437999999999999E-2</v>
      </c>
      <c r="N7">
        <v>0</v>
      </c>
      <c r="O7">
        <v>6</v>
      </c>
      <c r="P7">
        <v>719</v>
      </c>
      <c r="Q7" s="7">
        <v>42712.911215277774</v>
      </c>
      <c r="U7" s="1"/>
      <c r="V7" s="1"/>
      <c r="X7" s="1"/>
    </row>
    <row r="8" spans="1:24" x14ac:dyDescent="0.25">
      <c r="A8" s="3">
        <v>200.000653</v>
      </c>
      <c r="B8" s="1">
        <v>182.85915399999999</v>
      </c>
      <c r="C8" s="1">
        <v>25.002172931034501</v>
      </c>
      <c r="D8">
        <v>100</v>
      </c>
      <c r="E8">
        <v>1E-3</v>
      </c>
      <c r="F8" s="1">
        <v>19.810289896551701</v>
      </c>
      <c r="G8">
        <v>0</v>
      </c>
      <c r="H8">
        <v>0</v>
      </c>
      <c r="I8">
        <v>0</v>
      </c>
      <c r="J8" s="1" t="s">
        <v>16</v>
      </c>
      <c r="K8" s="1">
        <v>2.0868484615384602</v>
      </c>
      <c r="L8" s="1">
        <v>0.70161733333333298</v>
      </c>
      <c r="M8" s="1">
        <v>-1.7437275862069002E-2</v>
      </c>
      <c r="N8">
        <v>0.7</v>
      </c>
      <c r="O8">
        <v>7</v>
      </c>
      <c r="P8">
        <v>359</v>
      </c>
      <c r="Q8" s="7">
        <v>42712.952881944446</v>
      </c>
      <c r="R8" s="1">
        <f>$F$7-F8</f>
        <v>1.288039931034497</v>
      </c>
      <c r="S8" s="1">
        <f>INDEX(LINEST(R8:R10,K8:K10),1)</f>
        <v>0.57533591193142197</v>
      </c>
      <c r="T8" s="1">
        <f>INDEX(LINEST(R8:R10,K8:K10),2)</f>
        <v>9.0573467982744127E-2</v>
      </c>
      <c r="U8" s="1">
        <f>L8^2/K8</f>
        <v>0.23589009528313801</v>
      </c>
      <c r="V8" s="1">
        <f>L8^2</f>
        <v>0.49226688243377731</v>
      </c>
      <c r="W8" s="10">
        <f>INDEX(LINEST(V8:V10,R8:R10),1)</f>
        <v>0.42162900969389222</v>
      </c>
      <c r="X8" s="1">
        <f>B8/A8</f>
        <v>0.91429278483405751</v>
      </c>
    </row>
    <row r="9" spans="1:24" x14ac:dyDescent="0.25">
      <c r="A9" s="3">
        <v>200.00527634482799</v>
      </c>
      <c r="B9" s="1">
        <v>182.834167482759</v>
      </c>
      <c r="C9" s="1">
        <v>25.031508172413801</v>
      </c>
      <c r="D9">
        <v>100</v>
      </c>
      <c r="E9">
        <v>1E-3</v>
      </c>
      <c r="F9" s="1">
        <v>18.581798068965501</v>
      </c>
      <c r="G9">
        <v>0</v>
      </c>
      <c r="H9">
        <v>0</v>
      </c>
      <c r="I9">
        <v>0</v>
      </c>
      <c r="J9" s="1" t="s">
        <v>16</v>
      </c>
      <c r="K9" s="1">
        <v>4.20696340740741</v>
      </c>
      <c r="L9" s="1">
        <v>1.00044946428571</v>
      </c>
      <c r="M9" s="1">
        <v>-1.7437000000000001E-2</v>
      </c>
      <c r="N9">
        <v>1</v>
      </c>
      <c r="O9">
        <v>8</v>
      </c>
      <c r="P9">
        <v>359</v>
      </c>
      <c r="Q9" s="7">
        <v>42712.99454861111</v>
      </c>
      <c r="R9" s="1">
        <f>$F$7-F9</f>
        <v>2.5165317586206974</v>
      </c>
      <c r="U9" s="1">
        <f t="shared" si="0"/>
        <v>0.23791486487075958</v>
      </c>
      <c r="V9" s="1">
        <f t="shared" ref="V9:V10" si="3">L9^2</f>
        <v>1.0008991305895643</v>
      </c>
      <c r="X9" s="1">
        <f t="shared" ref="X9:X10" si="4">B9/A9</f>
        <v>0.91414672064718749</v>
      </c>
    </row>
    <row r="10" spans="1:24" x14ac:dyDescent="0.25">
      <c r="A10" s="3">
        <v>200.00101286206899</v>
      </c>
      <c r="B10" s="1">
        <v>182.81180696551701</v>
      </c>
      <c r="C10" s="1">
        <v>25.0381176551724</v>
      </c>
      <c r="D10">
        <v>100</v>
      </c>
      <c r="E10">
        <v>1E-3</v>
      </c>
      <c r="F10" s="1">
        <v>16.956102241379298</v>
      </c>
      <c r="G10">
        <v>0</v>
      </c>
      <c r="H10">
        <v>0</v>
      </c>
      <c r="I10">
        <v>0</v>
      </c>
      <c r="J10" s="1" t="s">
        <v>16</v>
      </c>
      <c r="K10" s="1">
        <v>7.04635813043478</v>
      </c>
      <c r="L10" s="1">
        <v>1.3018630769230799</v>
      </c>
      <c r="M10" s="1">
        <v>-1.7437344827586201E-2</v>
      </c>
      <c r="N10">
        <v>1.3</v>
      </c>
      <c r="O10">
        <v>9</v>
      </c>
      <c r="P10">
        <v>359</v>
      </c>
      <c r="Q10" s="7">
        <v>42713.036215277774</v>
      </c>
      <c r="R10" s="1">
        <f>$F$7-F10</f>
        <v>4.1422275862069</v>
      </c>
      <c r="U10" s="1">
        <f t="shared" si="0"/>
        <v>0.24052814797124883</v>
      </c>
      <c r="V10" s="1">
        <f t="shared" si="3"/>
        <v>1.6948474710556289</v>
      </c>
      <c r="X10" s="1">
        <f t="shared" si="4"/>
        <v>0.91405440577240205</v>
      </c>
    </row>
    <row r="11" spans="1:24" x14ac:dyDescent="0.25">
      <c r="A11" s="3">
        <v>199.997794793103</v>
      </c>
      <c r="B11" s="1">
        <v>182.858442206897</v>
      </c>
      <c r="C11" s="1">
        <v>24.998246655172402</v>
      </c>
      <c r="D11">
        <v>100</v>
      </c>
      <c r="E11">
        <v>1E-3</v>
      </c>
      <c r="F11" s="1">
        <v>21.005652586206899</v>
      </c>
      <c r="G11">
        <v>0</v>
      </c>
      <c r="H11">
        <v>0</v>
      </c>
      <c r="I11">
        <v>0</v>
      </c>
      <c r="J11" s="1" t="s">
        <v>16</v>
      </c>
      <c r="K11" s="1">
        <v>1.7085185185185199E-4</v>
      </c>
      <c r="L11" s="1">
        <v>7.6302499999999999E-3</v>
      </c>
      <c r="M11" s="1">
        <v>-1.7436965517241401E-2</v>
      </c>
      <c r="N11">
        <v>0</v>
      </c>
      <c r="O11">
        <v>10</v>
      </c>
      <c r="P11">
        <v>359</v>
      </c>
      <c r="Q11" s="7">
        <v>42713.077881944446</v>
      </c>
      <c r="U11" s="1"/>
      <c r="V11" s="1"/>
      <c r="X11" s="1"/>
    </row>
    <row r="12" spans="1:24" x14ac:dyDescent="0.25">
      <c r="A12" s="3">
        <v>250.00088603448299</v>
      </c>
      <c r="B12" s="1">
        <v>228.244014344828</v>
      </c>
      <c r="C12" s="1">
        <v>25.041845620689699</v>
      </c>
      <c r="D12">
        <v>100</v>
      </c>
      <c r="E12">
        <v>1E-3</v>
      </c>
      <c r="F12" s="1">
        <v>28.435241724137899</v>
      </c>
      <c r="G12">
        <v>0</v>
      </c>
      <c r="H12">
        <v>0</v>
      </c>
      <c r="I12">
        <v>0</v>
      </c>
      <c r="J12" s="1" t="s">
        <v>16</v>
      </c>
      <c r="K12" s="1">
        <v>1.49222222222222E-4</v>
      </c>
      <c r="L12" s="1">
        <v>7.7234285714285703E-3</v>
      </c>
      <c r="M12" s="1">
        <v>-1.74365517241379E-2</v>
      </c>
      <c r="N12">
        <v>0</v>
      </c>
      <c r="O12">
        <v>11</v>
      </c>
      <c r="P12">
        <v>719</v>
      </c>
      <c r="Q12" s="7">
        <v>42713.161215277774</v>
      </c>
      <c r="U12" s="1"/>
      <c r="V12" s="1"/>
      <c r="X12" s="1"/>
    </row>
    <row r="13" spans="1:24" x14ac:dyDescent="0.25">
      <c r="A13" s="3">
        <v>249.99796575862101</v>
      </c>
      <c r="B13" s="1">
        <v>228.18651337930999</v>
      </c>
      <c r="C13" s="1">
        <v>25.075102620689702</v>
      </c>
      <c r="D13">
        <v>100</v>
      </c>
      <c r="E13">
        <v>1E-3</v>
      </c>
      <c r="F13" s="1">
        <v>27.2699416206897</v>
      </c>
      <c r="G13">
        <v>0</v>
      </c>
      <c r="H13">
        <v>0</v>
      </c>
      <c r="I13">
        <v>0</v>
      </c>
      <c r="J13" s="1" t="s">
        <v>16</v>
      </c>
      <c r="K13" s="1">
        <v>1.86171285185185</v>
      </c>
      <c r="L13" s="1">
        <v>0.70148903703703702</v>
      </c>
      <c r="M13" s="1">
        <v>-1.7437586206896501E-2</v>
      </c>
      <c r="N13">
        <v>0.7</v>
      </c>
      <c r="O13">
        <v>12</v>
      </c>
      <c r="P13">
        <v>359</v>
      </c>
      <c r="Q13" s="7">
        <v>42713.202881944446</v>
      </c>
      <c r="R13" s="1">
        <f>$F$12-F13</f>
        <v>1.1653001034481996</v>
      </c>
      <c r="S13" s="1">
        <f>INDEX(LINEST(R13:R15,K13:K15),1)</f>
        <v>0.61226123936157706</v>
      </c>
      <c r="T13" s="1">
        <f>INDEX(LINEST(R13:R15,K13:K15),2)</f>
        <v>2.554615070720434E-2</v>
      </c>
      <c r="U13" s="1">
        <f t="shared" si="0"/>
        <v>0.26431942423004151</v>
      </c>
      <c r="V13" s="1">
        <f>L13^2</f>
        <v>0.49208686908314953</v>
      </c>
      <c r="W13" s="10">
        <f>INDEX(LINEST(V13:V15,R13:R15),1)</f>
        <v>0.44079946510302598</v>
      </c>
      <c r="X13" s="1">
        <f>B13/A13</f>
        <v>0.91275348056083583</v>
      </c>
    </row>
    <row r="14" spans="1:24" x14ac:dyDescent="0.25">
      <c r="A14" s="3">
        <v>250.00089399999999</v>
      </c>
      <c r="B14" s="1">
        <v>228.13893434482799</v>
      </c>
      <c r="C14" s="1">
        <v>25.076700586206901</v>
      </c>
      <c r="D14">
        <v>100</v>
      </c>
      <c r="E14">
        <v>1E-3</v>
      </c>
      <c r="F14" s="1">
        <v>26.104957103448299</v>
      </c>
      <c r="G14">
        <v>0</v>
      </c>
      <c r="H14">
        <v>0</v>
      </c>
      <c r="I14">
        <v>0</v>
      </c>
      <c r="J14" s="1" t="s">
        <v>16</v>
      </c>
      <c r="K14" s="1">
        <v>3.7640189285714301</v>
      </c>
      <c r="L14" s="1">
        <v>1.0006250689655201</v>
      </c>
      <c r="M14" s="1">
        <v>-1.7437103448275901E-2</v>
      </c>
      <c r="N14">
        <v>1</v>
      </c>
      <c r="O14">
        <v>13</v>
      </c>
      <c r="P14">
        <v>359</v>
      </c>
      <c r="Q14" s="7">
        <v>42713.24454861111</v>
      </c>
      <c r="R14" s="1">
        <f>$F$12-F14</f>
        <v>2.3302846206896</v>
      </c>
      <c r="U14" s="1">
        <f t="shared" si="0"/>
        <v>0.26600571029069175</v>
      </c>
      <c r="V14" s="1">
        <f t="shared" ref="V14:V15" si="5">L14^2</f>
        <v>1.0012505286422517</v>
      </c>
      <c r="X14" s="1">
        <f t="shared" ref="X14:X15" si="6">B14/A14</f>
        <v>0.91255247409166462</v>
      </c>
    </row>
    <row r="15" spans="1:24" x14ac:dyDescent="0.25">
      <c r="A15" s="3">
        <v>250.000037241379</v>
      </c>
      <c r="B15" s="1">
        <v>228.07250493103501</v>
      </c>
      <c r="C15" s="1">
        <v>25.0697731724138</v>
      </c>
      <c r="D15">
        <v>100</v>
      </c>
      <c r="E15">
        <v>1E-3</v>
      </c>
      <c r="F15" s="1">
        <v>24.540064758620701</v>
      </c>
      <c r="G15">
        <v>0</v>
      </c>
      <c r="H15">
        <v>0</v>
      </c>
      <c r="I15">
        <v>0</v>
      </c>
      <c r="J15" s="1" t="s">
        <v>16</v>
      </c>
      <c r="K15" s="1">
        <v>6.32035065517241</v>
      </c>
      <c r="L15" s="1">
        <v>1.3019251379310399</v>
      </c>
      <c r="M15" s="1">
        <v>-1.7437999999999999E-2</v>
      </c>
      <c r="N15">
        <v>1.3</v>
      </c>
      <c r="O15">
        <v>14</v>
      </c>
      <c r="P15">
        <v>359</v>
      </c>
      <c r="Q15" s="7">
        <v>42713.286215277774</v>
      </c>
      <c r="R15" s="1">
        <f>$F$12-F15</f>
        <v>3.8951769655171979</v>
      </c>
      <c r="U15" s="1">
        <f t="shared" si="0"/>
        <v>0.26818275713699619</v>
      </c>
      <c r="V15" s="1">
        <f t="shared" si="5"/>
        <v>1.6950090647767573</v>
      </c>
      <c r="X15" s="1">
        <f t="shared" si="6"/>
        <v>0.91228988382440679</v>
      </c>
    </row>
    <row r="16" spans="1:24" x14ac:dyDescent="0.25">
      <c r="A16" s="3">
        <v>249.99509399999999</v>
      </c>
      <c r="B16" s="1">
        <v>228.203173931034</v>
      </c>
      <c r="C16" s="1">
        <v>25.066158896551698</v>
      </c>
      <c r="D16">
        <v>100</v>
      </c>
      <c r="E16">
        <v>1E-3</v>
      </c>
      <c r="F16" s="1">
        <v>28.366767931034499</v>
      </c>
      <c r="G16">
        <v>0</v>
      </c>
      <c r="H16">
        <v>0</v>
      </c>
      <c r="I16">
        <v>0</v>
      </c>
      <c r="J16" s="1" t="s">
        <v>16</v>
      </c>
      <c r="K16" s="1">
        <v>1.42703703703704E-4</v>
      </c>
      <c r="L16" s="1">
        <v>7.6589655172413802E-3</v>
      </c>
      <c r="M16" s="1">
        <v>-1.74391034482759E-2</v>
      </c>
      <c r="N16">
        <v>0</v>
      </c>
      <c r="O16">
        <v>15</v>
      </c>
      <c r="P16">
        <v>359</v>
      </c>
      <c r="Q16" s="7">
        <v>42713.327881944446</v>
      </c>
      <c r="U16" s="1"/>
      <c r="V16" s="1"/>
      <c r="X16" s="1"/>
    </row>
    <row r="17" spans="1:24" x14ac:dyDescent="0.25">
      <c r="A17" s="3">
        <v>300.003877758621</v>
      </c>
      <c r="B17" s="1">
        <v>273.88243999999997</v>
      </c>
      <c r="C17" s="1">
        <v>25.1483641724138</v>
      </c>
      <c r="D17">
        <v>100</v>
      </c>
      <c r="E17">
        <v>1E-3</v>
      </c>
      <c r="F17" s="1">
        <v>36.488387931034502</v>
      </c>
      <c r="G17">
        <v>0</v>
      </c>
      <c r="H17">
        <v>0</v>
      </c>
      <c r="I17">
        <v>0</v>
      </c>
      <c r="J17" s="1" t="s">
        <v>16</v>
      </c>
      <c r="K17" s="1">
        <v>1.2342307692307701E-4</v>
      </c>
      <c r="L17" s="1">
        <v>7.711E-3</v>
      </c>
      <c r="M17" s="1">
        <v>-1.7440620689655201E-2</v>
      </c>
      <c r="N17">
        <v>0</v>
      </c>
      <c r="O17">
        <v>16</v>
      </c>
      <c r="P17">
        <v>719</v>
      </c>
      <c r="Q17" s="7">
        <v>42713.411215277774</v>
      </c>
      <c r="U17" s="1"/>
      <c r="V17" s="1"/>
      <c r="X17" s="1"/>
    </row>
    <row r="18" spans="1:24" x14ac:dyDescent="0.25">
      <c r="A18" s="3">
        <v>300.00021789655199</v>
      </c>
      <c r="B18" s="1">
        <v>273.78114486206903</v>
      </c>
      <c r="C18" s="1">
        <v>25.1477569655172</v>
      </c>
      <c r="D18">
        <v>100</v>
      </c>
      <c r="E18">
        <v>1E-3</v>
      </c>
      <c r="F18" s="1">
        <v>35.099822344827601</v>
      </c>
      <c r="G18">
        <v>0</v>
      </c>
      <c r="H18">
        <v>0</v>
      </c>
      <c r="I18">
        <v>0</v>
      </c>
      <c r="J18" s="1" t="s">
        <v>16</v>
      </c>
      <c r="K18" s="1">
        <v>2.1508557037037002</v>
      </c>
      <c r="L18" s="1">
        <v>0.80043035714285704</v>
      </c>
      <c r="M18" s="1">
        <v>-1.7439724137931E-2</v>
      </c>
      <c r="N18">
        <v>0.8</v>
      </c>
      <c r="O18">
        <v>17</v>
      </c>
      <c r="P18">
        <v>359</v>
      </c>
      <c r="Q18" s="7">
        <v>42713.452881944446</v>
      </c>
      <c r="R18" s="1">
        <f>$F$17-F18</f>
        <v>1.3885655862069015</v>
      </c>
      <c r="S18" s="1">
        <f>INDEX(LINEST(R18:R20,K18:K20),1)</f>
        <v>0.63279020984211687</v>
      </c>
      <c r="T18" s="1">
        <f>INDEX(LINEST(R18:R20,K18:K20),2)</f>
        <v>3.6572431534710681E-2</v>
      </c>
      <c r="U18" s="1">
        <f t="shared" si="0"/>
        <v>0.29787621528147962</v>
      </c>
      <c r="V18" s="1">
        <f>L18^2</f>
        <v>0.64068875663584168</v>
      </c>
      <c r="W18" s="10">
        <f>INDEX(LINEST(V18:V20,R18:R20),1)</f>
        <v>0.47958257557026418</v>
      </c>
      <c r="X18" s="1">
        <f>B18/A18</f>
        <v>0.91260315336329523</v>
      </c>
    </row>
    <row r="19" spans="1:24" x14ac:dyDescent="0.25">
      <c r="A19" s="3">
        <v>300.00495124137899</v>
      </c>
      <c r="B19" s="1">
        <v>273.70178858620699</v>
      </c>
      <c r="C19" s="1">
        <v>25.173731344827601</v>
      </c>
      <c r="D19">
        <v>100</v>
      </c>
      <c r="E19">
        <v>1E-3</v>
      </c>
      <c r="F19" s="1">
        <v>33.870915862068998</v>
      </c>
      <c r="G19">
        <v>0</v>
      </c>
      <c r="H19">
        <v>0</v>
      </c>
      <c r="I19">
        <v>0</v>
      </c>
      <c r="J19" s="1" t="s">
        <v>16</v>
      </c>
      <c r="K19" s="1">
        <v>4.0532034137931001</v>
      </c>
      <c r="L19" s="1">
        <v>1.1015895862069001</v>
      </c>
      <c r="M19" s="1">
        <v>-1.7440689655172401E-2</v>
      </c>
      <c r="N19">
        <v>1.1000000000000001</v>
      </c>
      <c r="O19">
        <v>18</v>
      </c>
      <c r="P19">
        <v>359</v>
      </c>
      <c r="Q19" s="7">
        <v>42713.49454861111</v>
      </c>
      <c r="R19" s="1">
        <f>$F$17-F19</f>
        <v>2.6174720689655047</v>
      </c>
      <c r="U19" s="1">
        <f t="shared" si="0"/>
        <v>0.29939272534655809</v>
      </c>
      <c r="V19" s="1">
        <f t="shared" ref="V19:V20" si="7">L19^2</f>
        <v>1.2134996164394893</v>
      </c>
      <c r="X19" s="1">
        <f t="shared" ref="X19:X20" si="8">B19/A19</f>
        <v>0.91232423816229313</v>
      </c>
    </row>
    <row r="20" spans="1:24" x14ac:dyDescent="0.25">
      <c r="A20" s="3">
        <v>299.99982224137898</v>
      </c>
      <c r="B20" s="1">
        <v>273.60276851724097</v>
      </c>
      <c r="C20" s="1">
        <v>25.156739241379299</v>
      </c>
      <c r="D20">
        <v>100</v>
      </c>
      <c r="E20">
        <v>1E-3</v>
      </c>
      <c r="F20" s="1">
        <v>32.343676034482797</v>
      </c>
      <c r="G20">
        <v>0</v>
      </c>
      <c r="H20">
        <v>0</v>
      </c>
      <c r="I20">
        <v>0</v>
      </c>
      <c r="J20" s="1" t="s">
        <v>16</v>
      </c>
      <c r="K20" s="1">
        <v>6.5032048888888898</v>
      </c>
      <c r="L20" s="1">
        <v>1.4004769629629601</v>
      </c>
      <c r="M20" s="1">
        <v>-1.74421034482759E-2</v>
      </c>
      <c r="N20">
        <v>1.4</v>
      </c>
      <c r="O20">
        <v>19</v>
      </c>
      <c r="P20">
        <v>359</v>
      </c>
      <c r="Q20" s="7">
        <v>42713.536215277774</v>
      </c>
      <c r="R20" s="1">
        <f>$F$17-F20</f>
        <v>4.1447118965517049</v>
      </c>
      <c r="U20" s="1">
        <f t="shared" si="0"/>
        <v>0.30159525300225654</v>
      </c>
      <c r="V20" s="1">
        <f t="shared" si="7"/>
        <v>1.9613357237899562</v>
      </c>
      <c r="X20" s="1">
        <f t="shared" si="8"/>
        <v>0.91200976878279949</v>
      </c>
    </row>
    <row r="21" spans="1:24" x14ac:dyDescent="0.25">
      <c r="A21" s="3">
        <v>299.99371751724101</v>
      </c>
      <c r="B21" s="1">
        <v>273.86076306896598</v>
      </c>
      <c r="C21" s="1">
        <v>25.188989655172399</v>
      </c>
      <c r="D21">
        <v>100</v>
      </c>
      <c r="E21">
        <v>1E-3</v>
      </c>
      <c r="F21" s="1">
        <v>36.443706655172399</v>
      </c>
      <c r="G21">
        <v>0</v>
      </c>
      <c r="H21">
        <v>0</v>
      </c>
      <c r="I21">
        <v>0</v>
      </c>
      <c r="J21" s="1" t="s">
        <v>16</v>
      </c>
      <c r="K21" s="1">
        <v>9.7344827586206902E-5</v>
      </c>
      <c r="L21" s="1">
        <v>7.11465517241379E-3</v>
      </c>
      <c r="M21" s="1">
        <v>-1.7442137931034499E-2</v>
      </c>
      <c r="N21">
        <v>0</v>
      </c>
      <c r="O21">
        <v>20</v>
      </c>
      <c r="P21">
        <v>359</v>
      </c>
      <c r="Q21" s="7">
        <v>42713.577881944446</v>
      </c>
      <c r="U21" s="1"/>
      <c r="V21" s="1"/>
      <c r="X21" s="1"/>
    </row>
    <row r="22" spans="1:24" x14ac:dyDescent="0.25">
      <c r="A22" s="3"/>
      <c r="B22" s="1"/>
      <c r="C22" s="1"/>
      <c r="F22" s="1"/>
      <c r="J22" s="1"/>
      <c r="K22" s="1"/>
      <c r="L22" s="1"/>
      <c r="M22" s="1"/>
      <c r="U22" s="1"/>
      <c r="V22" s="1"/>
      <c r="X22" s="1"/>
    </row>
    <row r="23" spans="1:24" x14ac:dyDescent="0.25">
      <c r="A23" s="3"/>
      <c r="B23" s="1"/>
      <c r="C23" s="1"/>
      <c r="F23" s="1"/>
      <c r="J23" s="1"/>
      <c r="K23" s="1"/>
      <c r="L23" s="1"/>
      <c r="M23" s="1"/>
      <c r="U23" s="1"/>
      <c r="V23" s="1"/>
      <c r="W23" s="10"/>
      <c r="X23" s="1"/>
    </row>
    <row r="24" spans="1:24" x14ac:dyDescent="0.25">
      <c r="A24" s="3"/>
      <c r="B24" s="1"/>
      <c r="C24" s="1"/>
      <c r="F24" s="1"/>
      <c r="J24" s="1"/>
      <c r="K24" s="1"/>
      <c r="L24" s="1"/>
      <c r="M24" s="1"/>
      <c r="U24" s="1"/>
      <c r="V24" s="1"/>
      <c r="X24" s="1"/>
    </row>
    <row r="25" spans="1:24" x14ac:dyDescent="0.25">
      <c r="A25" s="3"/>
      <c r="B25" s="1"/>
      <c r="C25" s="1"/>
      <c r="F25" s="1"/>
      <c r="J25" s="1"/>
      <c r="K25" s="1"/>
      <c r="L25" s="1"/>
      <c r="M25" s="1"/>
      <c r="U25" s="1"/>
      <c r="V25" s="1"/>
      <c r="X25" s="1"/>
    </row>
    <row r="26" spans="1:24" x14ac:dyDescent="0.25">
      <c r="A26" s="3"/>
      <c r="B26" s="1"/>
      <c r="C26" s="1"/>
      <c r="F26" s="1"/>
      <c r="J26" s="1"/>
      <c r="K26" s="1"/>
      <c r="L26" s="1"/>
      <c r="M26" s="1"/>
      <c r="U26" s="1"/>
      <c r="V26" s="1"/>
      <c r="X26" s="1"/>
    </row>
    <row r="27" spans="1:24" x14ac:dyDescent="0.25">
      <c r="A27" s="3"/>
      <c r="B27" s="1"/>
      <c r="C27" s="1"/>
      <c r="F27" s="1"/>
      <c r="J27" s="1"/>
      <c r="K27" s="1"/>
      <c r="L27" s="1"/>
      <c r="M27" s="1"/>
      <c r="U27" s="1"/>
      <c r="V27" s="1"/>
      <c r="X27" s="1"/>
    </row>
    <row r="28" spans="1:24" x14ac:dyDescent="0.25">
      <c r="A28" s="3"/>
      <c r="B28" s="1"/>
      <c r="C28" s="1"/>
      <c r="F28" s="1"/>
      <c r="J28" s="1"/>
      <c r="K28" s="1"/>
      <c r="L28" s="1"/>
      <c r="M28" s="1"/>
      <c r="U28" s="1"/>
      <c r="V28" s="1"/>
      <c r="W28" s="10"/>
      <c r="X28" s="1"/>
    </row>
    <row r="29" spans="1:24" x14ac:dyDescent="0.25">
      <c r="A29" s="3"/>
      <c r="B29" s="1"/>
      <c r="C29" s="1"/>
      <c r="F29" s="1"/>
      <c r="U29" s="1"/>
      <c r="V29" s="1"/>
      <c r="X29" s="1"/>
    </row>
    <row r="30" spans="1:24" x14ac:dyDescent="0.25">
      <c r="A30" s="3"/>
      <c r="B30" s="1"/>
      <c r="C30" s="1"/>
      <c r="F30" s="1"/>
      <c r="U30" s="1"/>
      <c r="V30" s="1"/>
      <c r="X30" s="1"/>
    </row>
    <row r="31" spans="1:24" x14ac:dyDescent="0.25">
      <c r="A31" s="3"/>
      <c r="B31" s="1"/>
      <c r="C31" s="1"/>
      <c r="U31" s="1"/>
      <c r="X31" s="1"/>
    </row>
    <row r="32" spans="1:24" x14ac:dyDescent="0.25">
      <c r="A32" s="3"/>
      <c r="B32" s="1"/>
      <c r="C32" s="1"/>
      <c r="X32" s="1"/>
    </row>
    <row r="33" spans="1:24" x14ac:dyDescent="0.25">
      <c r="A33" s="3"/>
      <c r="B33" s="1"/>
      <c r="C33" s="1"/>
      <c r="X33" s="1"/>
    </row>
    <row r="34" spans="1:24" x14ac:dyDescent="0.25">
      <c r="X34" s="1"/>
    </row>
    <row r="35" spans="1:24" x14ac:dyDescent="0.25">
      <c r="X35" s="1"/>
    </row>
    <row r="36" spans="1:24" x14ac:dyDescent="0.25">
      <c r="X36" s="1"/>
    </row>
    <row r="37" spans="1:24" x14ac:dyDescent="0.25">
      <c r="X37" s="1"/>
    </row>
    <row r="38" spans="1:24" x14ac:dyDescent="0.25">
      <c r="X38" s="1"/>
    </row>
    <row r="39" spans="1:24" x14ac:dyDescent="0.25">
      <c r="X39" s="1"/>
    </row>
    <row r="40" spans="1:24" x14ac:dyDescent="0.25">
      <c r="X40" s="1"/>
    </row>
    <row r="41" spans="1:24" x14ac:dyDescent="0.25">
      <c r="X4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W29" sqref="W29"/>
    </sheetView>
  </sheetViews>
  <sheetFormatPr defaultRowHeight="15" x14ac:dyDescent="0.25"/>
  <cols>
    <col min="1" max="1" width="20.5703125" bestFit="1" customWidth="1"/>
    <col min="2" max="3" width="9.140625" style="1"/>
    <col min="6" max="6" width="9.140625" style="1"/>
    <col min="17" max="17" width="15.85546875" bestFit="1" customWidth="1"/>
    <col min="18" max="18" width="7.5703125" style="1" bestFit="1" customWidth="1"/>
    <col min="19" max="20" width="4.5703125" style="1" bestFit="1" customWidth="1"/>
    <col min="22" max="22" width="17.85546875" bestFit="1" customWidth="1"/>
  </cols>
  <sheetData>
    <row r="1" spans="1:23" x14ac:dyDescent="0.25">
      <c r="A1" s="3" t="str">
        <f ca="1">MID(CELL("filename",A1),FIND("]",CELL("filename",A1))+1,256)</f>
        <v>ipb3-32b-h2-12312016</v>
      </c>
      <c r="B1" s="1" t="s">
        <v>18</v>
      </c>
      <c r="C1" s="1" t="s">
        <v>19</v>
      </c>
      <c r="D1" t="s">
        <v>20</v>
      </c>
      <c r="E1" t="s">
        <v>21</v>
      </c>
      <c r="F1" s="1" t="s">
        <v>1</v>
      </c>
      <c r="G1" t="s">
        <v>13</v>
      </c>
      <c r="H1" t="s">
        <v>22</v>
      </c>
      <c r="I1" t="s">
        <v>23</v>
      </c>
      <c r="J1" t="s">
        <v>14</v>
      </c>
      <c r="K1" t="s">
        <v>24</v>
      </c>
      <c r="L1" t="s">
        <v>25</v>
      </c>
      <c r="M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2</v>
      </c>
      <c r="T1" s="1" t="s">
        <v>31</v>
      </c>
      <c r="U1" t="s">
        <v>32</v>
      </c>
      <c r="V1" s="1" t="s">
        <v>34</v>
      </c>
      <c r="W1" s="1" t="s">
        <v>43</v>
      </c>
    </row>
    <row r="2" spans="1:23" x14ac:dyDescent="0.25">
      <c r="A2" s="3">
        <v>149.93796406896601</v>
      </c>
      <c r="B2" s="1">
        <v>135.74528717241401</v>
      </c>
      <c r="C2" s="1">
        <v>25.048649068965499</v>
      </c>
      <c r="D2">
        <v>100</v>
      </c>
      <c r="E2">
        <v>1E-3</v>
      </c>
      <c r="F2" s="1">
        <v>8.9248084827586194</v>
      </c>
      <c r="G2">
        <v>0</v>
      </c>
      <c r="H2">
        <v>0</v>
      </c>
      <c r="I2">
        <v>0</v>
      </c>
      <c r="J2" s="1">
        <v>0</v>
      </c>
      <c r="K2" s="1">
        <v>2.5717241379310298E-4</v>
      </c>
      <c r="L2" s="1">
        <v>7.69593103448276E-3</v>
      </c>
      <c r="M2" s="1">
        <v>-7.4426206896551798E-3</v>
      </c>
      <c r="N2">
        <v>0</v>
      </c>
      <c r="O2">
        <v>1</v>
      </c>
      <c r="P2">
        <v>719</v>
      </c>
      <c r="Q2" s="7">
        <v>42734.839687500003</v>
      </c>
      <c r="U2" s="1"/>
      <c r="V2" s="1"/>
    </row>
    <row r="3" spans="1:23" x14ac:dyDescent="0.25">
      <c r="A3" s="3">
        <v>149.994557965517</v>
      </c>
      <c r="B3" s="1">
        <v>131.91607979310299</v>
      </c>
      <c r="C3" s="1">
        <v>25.050364034482801</v>
      </c>
      <c r="D3">
        <v>100</v>
      </c>
      <c r="E3">
        <v>1E-3</v>
      </c>
      <c r="F3" s="1">
        <v>11.286307827586199</v>
      </c>
      <c r="G3">
        <v>0</v>
      </c>
      <c r="H3">
        <v>0</v>
      </c>
      <c r="I3">
        <v>0</v>
      </c>
      <c r="J3" s="1">
        <v>0</v>
      </c>
      <c r="K3" s="1">
        <v>4.0974748275862103</v>
      </c>
      <c r="L3" s="1">
        <v>0.70153155172413795</v>
      </c>
      <c r="M3" s="1">
        <v>-7.4409999999999997E-3</v>
      </c>
      <c r="N3">
        <v>0.7</v>
      </c>
      <c r="O3">
        <v>2</v>
      </c>
      <c r="P3">
        <v>359</v>
      </c>
      <c r="Q3" s="7">
        <v>42734.881354166668</v>
      </c>
      <c r="R3" s="1">
        <f>$F$6-F3</f>
        <v>1.971327310344801</v>
      </c>
      <c r="S3" s="1">
        <f>INDEX(LINEST(R3:R5,K3:K5),1)</f>
        <v>0.40705552627584646</v>
      </c>
      <c r="T3" s="1">
        <f>INDEX(LINEST(R3:R5,K3:K5),2)</f>
        <v>0.26578117267334411</v>
      </c>
      <c r="U3" s="1">
        <f>L3^2/K3</f>
        <v>0.12010971116920721</v>
      </c>
      <c r="V3" s="1">
        <f>L3^2</f>
        <v>0.49214651806447685</v>
      </c>
      <c r="W3" s="10">
        <f>INDEX(LINEST(V3:V4,R3:R4),1)</f>
        <v>0.32853456652480306</v>
      </c>
    </row>
    <row r="4" spans="1:23" x14ac:dyDescent="0.25">
      <c r="A4" s="3">
        <v>150.000574</v>
      </c>
      <c r="B4" s="1">
        <v>132.13903227586201</v>
      </c>
      <c r="C4" s="1">
        <v>25.031859517241401</v>
      </c>
      <c r="D4">
        <v>100</v>
      </c>
      <c r="E4">
        <v>1E-3</v>
      </c>
      <c r="F4" s="1">
        <v>9.7366073793103407</v>
      </c>
      <c r="G4">
        <v>0</v>
      </c>
      <c r="H4">
        <v>0</v>
      </c>
      <c r="I4">
        <v>0</v>
      </c>
      <c r="J4" s="1">
        <v>0</v>
      </c>
      <c r="K4" s="1">
        <v>8.1653107241379299</v>
      </c>
      <c r="L4" s="1">
        <v>1.0006381379310301</v>
      </c>
      <c r="M4" s="1">
        <v>-7.4410344827586204E-3</v>
      </c>
      <c r="N4">
        <v>1</v>
      </c>
      <c r="O4">
        <v>3</v>
      </c>
      <c r="P4">
        <v>359</v>
      </c>
      <c r="Q4" s="7">
        <v>42734.923020833332</v>
      </c>
      <c r="R4" s="1">
        <f>$F$6-F4</f>
        <v>3.5210277586206598</v>
      </c>
      <c r="U4" s="1">
        <f>L4^2/K4</f>
        <v>0.12262566813558599</v>
      </c>
      <c r="V4" s="1">
        <f>L4^2</f>
        <v>1.0012766830820792</v>
      </c>
    </row>
    <row r="5" spans="1:23" x14ac:dyDescent="0.25">
      <c r="A5" s="3">
        <v>150.00080503448299</v>
      </c>
      <c r="B5" s="1">
        <v>132.714208241379</v>
      </c>
      <c r="C5" s="1">
        <v>25.028260448275901</v>
      </c>
      <c r="D5">
        <v>100</v>
      </c>
      <c r="E5">
        <v>1E-3</v>
      </c>
      <c r="F5" s="1">
        <v>7.6161252413793097</v>
      </c>
      <c r="G5">
        <v>0</v>
      </c>
      <c r="H5">
        <v>0</v>
      </c>
      <c r="I5">
        <v>0</v>
      </c>
      <c r="J5" s="1">
        <v>8.04998253206897E-281</v>
      </c>
      <c r="K5" s="1">
        <v>13.130608666666699</v>
      </c>
      <c r="L5" s="1">
        <v>1.2852986666666699</v>
      </c>
      <c r="M5" s="1">
        <v>-7.4394482758620697E-3</v>
      </c>
      <c r="N5">
        <v>1.3</v>
      </c>
      <c r="O5">
        <v>4</v>
      </c>
      <c r="P5">
        <v>359</v>
      </c>
      <c r="Q5" s="7">
        <v>42734.964687500003</v>
      </c>
      <c r="R5" s="1">
        <f>$F$6-F5</f>
        <v>5.6415098965516908</v>
      </c>
      <c r="U5" s="1">
        <f>L5^2/K5</f>
        <v>0.12581234461193411</v>
      </c>
      <c r="V5" s="1">
        <f>L5^2</f>
        <v>1.6519926625351196</v>
      </c>
    </row>
    <row r="6" spans="1:23" x14ac:dyDescent="0.25">
      <c r="A6" s="3">
        <v>149.99703348275901</v>
      </c>
      <c r="B6" s="1">
        <v>131.36355424137901</v>
      </c>
      <c r="C6" s="1">
        <v>24.986038137931001</v>
      </c>
      <c r="D6">
        <v>100</v>
      </c>
      <c r="E6">
        <v>1E-3</v>
      </c>
      <c r="F6" s="5">
        <v>13.257635137931</v>
      </c>
      <c r="G6">
        <v>0</v>
      </c>
      <c r="H6">
        <v>0</v>
      </c>
      <c r="I6">
        <v>0</v>
      </c>
      <c r="J6" s="1" t="s">
        <v>16</v>
      </c>
      <c r="K6" s="1">
        <v>3.4344827586206902E-4</v>
      </c>
      <c r="L6" s="1">
        <v>8.3284482758620697E-3</v>
      </c>
      <c r="M6" s="1">
        <v>-7.4397931034482804E-3</v>
      </c>
      <c r="N6">
        <v>0</v>
      </c>
      <c r="O6">
        <v>5</v>
      </c>
      <c r="P6">
        <v>359</v>
      </c>
      <c r="Q6" s="7">
        <v>42735.006354166668</v>
      </c>
    </row>
    <row r="7" spans="1:23" x14ac:dyDescent="0.25">
      <c r="A7" s="3">
        <v>200.00016199999999</v>
      </c>
      <c r="B7" s="1">
        <v>175.92366662069</v>
      </c>
      <c r="C7" s="1">
        <v>25.022205551724099</v>
      </c>
      <c r="D7">
        <v>100</v>
      </c>
      <c r="E7">
        <v>1E-3</v>
      </c>
      <c r="F7" s="5">
        <v>19.919539103448301</v>
      </c>
      <c r="G7">
        <v>0</v>
      </c>
      <c r="H7">
        <v>0</v>
      </c>
      <c r="I7">
        <v>0</v>
      </c>
      <c r="J7" s="1" t="s">
        <v>16</v>
      </c>
      <c r="K7" s="1">
        <v>3.4041379310344801E-4</v>
      </c>
      <c r="L7" s="1">
        <v>8.6377241379310306E-3</v>
      </c>
      <c r="M7" s="1">
        <v>-7.4392758620689704E-3</v>
      </c>
      <c r="N7">
        <v>0</v>
      </c>
      <c r="O7">
        <v>6</v>
      </c>
      <c r="P7">
        <v>719</v>
      </c>
      <c r="Q7" s="7">
        <v>42735.089687500003</v>
      </c>
      <c r="U7" s="1"/>
      <c r="V7" s="1"/>
    </row>
    <row r="8" spans="1:23" x14ac:dyDescent="0.25">
      <c r="A8" s="3">
        <v>200.00058668965499</v>
      </c>
      <c r="B8" s="1">
        <v>176.20534748275901</v>
      </c>
      <c r="C8" s="1">
        <v>25.008723275862099</v>
      </c>
      <c r="D8">
        <v>100</v>
      </c>
      <c r="E8">
        <v>1E-3</v>
      </c>
      <c r="F8" s="1">
        <v>18.0675327586207</v>
      </c>
      <c r="G8">
        <v>0</v>
      </c>
      <c r="H8">
        <v>0</v>
      </c>
      <c r="I8">
        <v>0</v>
      </c>
      <c r="J8" s="1" t="s">
        <v>16</v>
      </c>
      <c r="K8" s="1">
        <v>3.7289816923076899</v>
      </c>
      <c r="L8" s="1">
        <v>0.70252021428571398</v>
      </c>
      <c r="M8" s="1">
        <v>-7.4373448275862099E-3</v>
      </c>
      <c r="N8">
        <v>0.7</v>
      </c>
      <c r="O8">
        <v>7</v>
      </c>
      <c r="P8">
        <v>360</v>
      </c>
      <c r="Q8" s="7">
        <v>42735.131469907406</v>
      </c>
      <c r="R8" s="1">
        <f>$F$7-F8</f>
        <v>1.8520063448276005</v>
      </c>
      <c r="S8" s="1">
        <f>INDEX(LINEST(R8:R10,K8:K10),1)</f>
        <v>0.47762490864991231</v>
      </c>
      <c r="T8" s="1">
        <f>INDEX(LINEST(R8:R10,K8:K10),2)</f>
        <v>9.0682082061018576E-2</v>
      </c>
      <c r="U8" s="1">
        <f>L8^2/K8</f>
        <v>0.1323510524329285</v>
      </c>
      <c r="V8" s="1">
        <f>L8^2</f>
        <v>0.49353465148004549</v>
      </c>
      <c r="W8" s="10">
        <f>INDEX(LINEST(V8:V10,R8:R10),1)</f>
        <v>0.29238149641173516</v>
      </c>
    </row>
    <row r="9" spans="1:23" x14ac:dyDescent="0.25">
      <c r="A9" s="3">
        <v>200.00021675862101</v>
      </c>
      <c r="B9" s="1">
        <v>176.545053413793</v>
      </c>
      <c r="C9" s="1">
        <v>25.010930103448299</v>
      </c>
      <c r="D9">
        <v>100</v>
      </c>
      <c r="E9">
        <v>1E-3</v>
      </c>
      <c r="F9" s="1">
        <v>16.231178068965502</v>
      </c>
      <c r="G9">
        <v>0</v>
      </c>
      <c r="H9">
        <v>0</v>
      </c>
      <c r="I9">
        <v>0</v>
      </c>
      <c r="J9" s="1" t="s">
        <v>16</v>
      </c>
      <c r="K9" s="1">
        <v>7.4596242758620699</v>
      </c>
      <c r="L9" s="1">
        <v>1.00151913793103</v>
      </c>
      <c r="M9" s="1">
        <v>-7.4371034482758596E-3</v>
      </c>
      <c r="N9">
        <v>1</v>
      </c>
      <c r="O9">
        <v>8</v>
      </c>
      <c r="P9">
        <v>359</v>
      </c>
      <c r="Q9" s="7">
        <v>42735.173136574071</v>
      </c>
      <c r="R9" s="1">
        <f>$F$7-F9</f>
        <v>3.6883610344827993</v>
      </c>
      <c r="U9" s="1">
        <f>L9^2/K9</f>
        <v>0.13446261454316977</v>
      </c>
      <c r="V9" s="1">
        <f>L9^2</f>
        <v>1.0030405836421135</v>
      </c>
    </row>
    <row r="10" spans="1:23" x14ac:dyDescent="0.25">
      <c r="A10" s="3">
        <v>200.00065041379301</v>
      </c>
      <c r="B10" s="1">
        <v>177.06121775862101</v>
      </c>
      <c r="C10" s="1">
        <v>25.002861517241399</v>
      </c>
      <c r="D10">
        <v>100</v>
      </c>
      <c r="E10">
        <v>1E-3</v>
      </c>
      <c r="F10" s="1">
        <v>13.944458137931001</v>
      </c>
      <c r="G10">
        <v>0</v>
      </c>
      <c r="H10">
        <v>0</v>
      </c>
      <c r="I10">
        <v>0</v>
      </c>
      <c r="J10" s="1" t="s">
        <v>16</v>
      </c>
      <c r="K10" s="1">
        <v>12.351628</v>
      </c>
      <c r="L10" s="1">
        <v>1.30273538461538</v>
      </c>
      <c r="M10" s="1">
        <v>-7.4362068965517199E-3</v>
      </c>
      <c r="N10">
        <v>1.3</v>
      </c>
      <c r="O10">
        <v>9</v>
      </c>
      <c r="P10">
        <v>359</v>
      </c>
      <c r="Q10" s="7">
        <v>42735.214803240742</v>
      </c>
      <c r="R10" s="1">
        <f>$F$7-F10</f>
        <v>5.9750809655173001</v>
      </c>
      <c r="U10" s="1">
        <f>L10^2/K10</f>
        <v>0.13740046917936502</v>
      </c>
      <c r="V10" s="1">
        <f>L10^2</f>
        <v>1.6971194823289819</v>
      </c>
    </row>
    <row r="11" spans="1:23" x14ac:dyDescent="0.25">
      <c r="A11" s="3">
        <v>199.996936586207</v>
      </c>
      <c r="B11" s="1">
        <v>175.81542603448301</v>
      </c>
      <c r="C11" s="1">
        <v>24.966810241379299</v>
      </c>
      <c r="D11">
        <v>100</v>
      </c>
      <c r="E11">
        <v>1E-3</v>
      </c>
      <c r="F11" s="1">
        <v>19.749687482758599</v>
      </c>
      <c r="G11">
        <v>0</v>
      </c>
      <c r="H11">
        <v>0</v>
      </c>
      <c r="I11">
        <v>0</v>
      </c>
      <c r="J11" s="1" t="s">
        <v>16</v>
      </c>
      <c r="K11" s="1">
        <v>3.8765517241379297E-4</v>
      </c>
      <c r="L11" s="1">
        <v>8.9119655172413808E-3</v>
      </c>
      <c r="M11" s="1">
        <v>-7.4357931034482704E-3</v>
      </c>
      <c r="N11">
        <v>0</v>
      </c>
      <c r="O11">
        <v>10</v>
      </c>
      <c r="P11">
        <v>359</v>
      </c>
      <c r="Q11" s="7">
        <v>42735.256469907406</v>
      </c>
    </row>
    <row r="12" spans="1:23" x14ac:dyDescent="0.25">
      <c r="A12" s="3">
        <v>250.00061934482801</v>
      </c>
      <c r="B12" s="1">
        <v>219.99817782758601</v>
      </c>
      <c r="C12" s="1">
        <v>25.004242517241401</v>
      </c>
      <c r="D12">
        <v>100</v>
      </c>
      <c r="E12">
        <v>1E-3</v>
      </c>
      <c r="F12" s="5">
        <v>26.926394379310299</v>
      </c>
      <c r="G12">
        <v>0</v>
      </c>
      <c r="H12">
        <v>0</v>
      </c>
      <c r="I12">
        <v>0</v>
      </c>
      <c r="J12" s="1" t="s">
        <v>16</v>
      </c>
      <c r="K12" s="1">
        <v>3.56862068965517E-4</v>
      </c>
      <c r="L12" s="1">
        <v>9.0701034482758604E-3</v>
      </c>
      <c r="M12" s="1">
        <v>-7.4356551724137901E-3</v>
      </c>
      <c r="N12">
        <v>0</v>
      </c>
      <c r="O12">
        <v>11</v>
      </c>
      <c r="P12">
        <v>719</v>
      </c>
      <c r="Q12" s="7">
        <v>42735.339803240742</v>
      </c>
      <c r="U12" s="1"/>
      <c r="V12" s="1"/>
    </row>
    <row r="13" spans="1:23" x14ac:dyDescent="0.25">
      <c r="A13" s="3">
        <v>250.00042199999999</v>
      </c>
      <c r="B13" s="1">
        <v>220.241367827586</v>
      </c>
      <c r="C13" s="1">
        <v>24.998879310344801</v>
      </c>
      <c r="D13">
        <v>100</v>
      </c>
      <c r="E13">
        <v>1E-3</v>
      </c>
      <c r="F13" s="1">
        <v>25.146704965517198</v>
      </c>
      <c r="G13">
        <v>0</v>
      </c>
      <c r="H13">
        <v>0</v>
      </c>
      <c r="I13">
        <v>0</v>
      </c>
      <c r="J13" s="1" t="s">
        <v>16</v>
      </c>
      <c r="K13" s="1">
        <v>3.37774375862069</v>
      </c>
      <c r="L13" s="1">
        <v>0.70290717241379297</v>
      </c>
      <c r="M13" s="1">
        <v>-7.4341034482758601E-3</v>
      </c>
      <c r="N13">
        <v>0.7</v>
      </c>
      <c r="O13">
        <v>12</v>
      </c>
      <c r="P13">
        <v>359</v>
      </c>
      <c r="Q13" s="7">
        <v>42735.381469907406</v>
      </c>
      <c r="R13" s="1">
        <f>$F$12-F13</f>
        <v>1.7796894137931005</v>
      </c>
      <c r="S13" s="1">
        <f>INDEX(LINEST(R13:R15,K13:K15),1)</f>
        <v>0.5168377228958605</v>
      </c>
      <c r="T13" s="1">
        <f>INDEX(LINEST(R13:R15,K13:K15),2)</f>
        <v>5.4012764192393981E-2</v>
      </c>
      <c r="U13" s="1">
        <f>L13^2/K13</f>
        <v>0.14627471126836214</v>
      </c>
      <c r="V13" s="1">
        <f>L13^2</f>
        <v>0.49407849303075368</v>
      </c>
      <c r="W13" s="10">
        <f>INDEX(LINEST(V13:V15,R13:R15),1)</f>
        <v>0.29520945430015727</v>
      </c>
    </row>
    <row r="14" spans="1:23" x14ac:dyDescent="0.25">
      <c r="A14" s="3">
        <v>250.000457275862</v>
      </c>
      <c r="B14" s="1">
        <v>220.53350458620699</v>
      </c>
      <c r="C14" s="1">
        <v>25.024168689655198</v>
      </c>
      <c r="D14">
        <v>100</v>
      </c>
      <c r="E14">
        <v>1E-3</v>
      </c>
      <c r="F14" s="1">
        <v>23.336885655172399</v>
      </c>
      <c r="G14">
        <v>0</v>
      </c>
      <c r="H14">
        <v>0</v>
      </c>
      <c r="I14">
        <v>0</v>
      </c>
      <c r="J14" s="1" t="s">
        <v>16</v>
      </c>
      <c r="K14" s="1">
        <v>6.77244918518518</v>
      </c>
      <c r="L14" s="1">
        <v>1.00143314814815</v>
      </c>
      <c r="M14" s="1">
        <v>-7.4335862068965501E-3</v>
      </c>
      <c r="N14">
        <v>1</v>
      </c>
      <c r="O14">
        <v>13</v>
      </c>
      <c r="P14">
        <v>359</v>
      </c>
      <c r="Q14" s="7">
        <v>42735.423136574071</v>
      </c>
      <c r="R14" s="1">
        <f>$F$12-F14</f>
        <v>3.5895087241379002</v>
      </c>
      <c r="U14" s="1">
        <f>L14^2/K14</f>
        <v>0.14808060168302214</v>
      </c>
      <c r="V14" s="1">
        <f>L14^2</f>
        <v>1.0028683502099145</v>
      </c>
    </row>
    <row r="15" spans="1:23" x14ac:dyDescent="0.25">
      <c r="A15" s="3">
        <v>250.00080610344801</v>
      </c>
      <c r="B15" s="1">
        <v>220.99312982758599</v>
      </c>
      <c r="C15" s="1">
        <v>25.040058758620699</v>
      </c>
      <c r="D15">
        <v>100</v>
      </c>
      <c r="E15">
        <v>1E-3</v>
      </c>
      <c r="F15" s="1">
        <v>21.0662104482759</v>
      </c>
      <c r="G15">
        <v>0</v>
      </c>
      <c r="H15">
        <v>0</v>
      </c>
      <c r="I15">
        <v>0</v>
      </c>
      <c r="J15" s="1" t="s">
        <v>16</v>
      </c>
      <c r="K15" s="1">
        <v>11.2633828965517</v>
      </c>
      <c r="L15" s="1">
        <v>1.3026241724137899</v>
      </c>
      <c r="M15" s="1">
        <v>-7.4352758620689604E-3</v>
      </c>
      <c r="N15">
        <v>1.3</v>
      </c>
      <c r="O15">
        <v>14</v>
      </c>
      <c r="P15">
        <v>359</v>
      </c>
      <c r="Q15" s="7">
        <v>42735.464803240742</v>
      </c>
      <c r="R15" s="1">
        <f>$F$12-F15</f>
        <v>5.8601839310343991</v>
      </c>
      <c r="U15" s="1">
        <f>L15^2/K15</f>
        <v>0.15065009776735885</v>
      </c>
      <c r="V15" s="1">
        <f>L15^2</f>
        <v>1.6968297345567112</v>
      </c>
    </row>
    <row r="16" spans="1:23" x14ac:dyDescent="0.25">
      <c r="A16" s="3">
        <v>249.998259344828</v>
      </c>
      <c r="B16" s="1">
        <v>219.84857544827599</v>
      </c>
      <c r="C16" s="1">
        <v>25.014516758620701</v>
      </c>
      <c r="D16">
        <v>100</v>
      </c>
      <c r="E16">
        <v>1E-3</v>
      </c>
      <c r="F16" s="1">
        <v>26.8057348275862</v>
      </c>
      <c r="G16">
        <v>0</v>
      </c>
      <c r="H16">
        <v>0</v>
      </c>
      <c r="I16">
        <v>0</v>
      </c>
      <c r="J16" s="1" t="s">
        <v>16</v>
      </c>
      <c r="K16" s="1">
        <v>3.3657142857142902E-4</v>
      </c>
      <c r="L16" s="1">
        <v>8.8741724137931105E-3</v>
      </c>
      <c r="M16" s="1">
        <v>-7.4353793103448303E-3</v>
      </c>
      <c r="N16">
        <v>0</v>
      </c>
      <c r="O16">
        <v>15</v>
      </c>
      <c r="P16">
        <v>359</v>
      </c>
      <c r="Q16" s="7">
        <v>42735.506469907406</v>
      </c>
    </row>
    <row r="17" spans="1:23" x14ac:dyDescent="0.25">
      <c r="A17" s="3">
        <v>300.00050189655201</v>
      </c>
      <c r="B17" s="1">
        <v>264.90151972413798</v>
      </c>
      <c r="C17" s="1">
        <v>25.084984689655201</v>
      </c>
      <c r="D17">
        <v>100</v>
      </c>
      <c r="E17">
        <v>1E-3</v>
      </c>
      <c r="F17" s="5">
        <v>34.6418114137931</v>
      </c>
      <c r="G17">
        <v>0</v>
      </c>
      <c r="H17">
        <v>0</v>
      </c>
      <c r="I17">
        <v>0</v>
      </c>
      <c r="J17" s="1" t="s">
        <v>16</v>
      </c>
      <c r="K17" s="1">
        <v>2.9481481481481503E-4</v>
      </c>
      <c r="L17" s="1">
        <v>8.9642592592592604E-3</v>
      </c>
      <c r="M17" s="1">
        <v>-7.4372413793103399E-3</v>
      </c>
      <c r="N17">
        <v>0</v>
      </c>
      <c r="O17">
        <v>16</v>
      </c>
      <c r="P17">
        <v>719</v>
      </c>
      <c r="Q17" s="7">
        <v>42735.589803240742</v>
      </c>
      <c r="U17" s="1"/>
      <c r="V17" s="1"/>
    </row>
    <row r="18" spans="1:23" x14ac:dyDescent="0.25">
      <c r="A18" s="3">
        <v>300.00065348275899</v>
      </c>
      <c r="B18" s="1">
        <v>265.21502151724201</v>
      </c>
      <c r="C18" s="1">
        <v>25.094230724137901</v>
      </c>
      <c r="D18">
        <v>100</v>
      </c>
      <c r="E18">
        <v>1E-3</v>
      </c>
      <c r="F18" s="1">
        <v>32.468948379310298</v>
      </c>
      <c r="G18">
        <v>0</v>
      </c>
      <c r="H18">
        <v>0</v>
      </c>
      <c r="I18">
        <v>0</v>
      </c>
      <c r="J18" s="1" t="s">
        <v>16</v>
      </c>
      <c r="K18" s="1">
        <v>3.9309602758620699</v>
      </c>
      <c r="L18" s="1">
        <v>0.80147696551724101</v>
      </c>
      <c r="M18" s="1">
        <v>-7.4370689655172397E-3</v>
      </c>
      <c r="N18">
        <v>0.8</v>
      </c>
      <c r="O18">
        <v>17</v>
      </c>
      <c r="P18">
        <v>359</v>
      </c>
      <c r="Q18" s="7">
        <v>42735.631469907406</v>
      </c>
      <c r="R18" s="1">
        <f>$F$17-F18</f>
        <v>2.1728630344828019</v>
      </c>
      <c r="S18" s="1">
        <f>INDEX(LINEST(R18:R20,K18:K20),1)</f>
        <v>0.54784035736361258</v>
      </c>
      <c r="T18" s="1">
        <f>INDEX(LINEST(R18:R20,K18:K20),2)</f>
        <v>2.8908198553733833E-2</v>
      </c>
      <c r="U18" s="1">
        <f>L18^2/K18</f>
        <v>0.16341180810173728</v>
      </c>
      <c r="V18" s="1">
        <f>L18^2</f>
        <v>0.64236532625472476</v>
      </c>
      <c r="W18" s="10">
        <f>INDEX(LINEST(V18:V20,R18:R20),1)</f>
        <v>0.30973884558707887</v>
      </c>
    </row>
    <row r="19" spans="1:23" x14ac:dyDescent="0.25">
      <c r="A19" s="3">
        <v>300.00069989655202</v>
      </c>
      <c r="B19" s="1">
        <v>265.51637531034498</v>
      </c>
      <c r="C19" s="1">
        <v>25.120075413793099</v>
      </c>
      <c r="D19">
        <v>100</v>
      </c>
      <c r="E19">
        <v>1E-3</v>
      </c>
      <c r="F19" s="1">
        <v>30.564839517241399</v>
      </c>
      <c r="G19">
        <v>0</v>
      </c>
      <c r="H19">
        <v>0</v>
      </c>
      <c r="I19">
        <v>0</v>
      </c>
      <c r="J19" s="1" t="s">
        <v>16</v>
      </c>
      <c r="K19" s="1">
        <v>7.3578991724137897</v>
      </c>
      <c r="L19" s="1">
        <v>1.10248606896552</v>
      </c>
      <c r="M19" s="1">
        <v>-7.4371034482758596E-3</v>
      </c>
      <c r="N19">
        <v>1.1000000000000001</v>
      </c>
      <c r="O19">
        <v>18</v>
      </c>
      <c r="P19">
        <v>359</v>
      </c>
      <c r="Q19" s="7">
        <v>42735.673136574071</v>
      </c>
      <c r="R19" s="1">
        <f>$F$17-F19</f>
        <v>4.0769718965517008</v>
      </c>
      <c r="U19" s="1">
        <f>L19^2/K19</f>
        <v>0.16519328462940919</v>
      </c>
      <c r="V19" s="1">
        <f>L19^2</f>
        <v>1.2154755322630455</v>
      </c>
    </row>
    <row r="20" spans="1:23" x14ac:dyDescent="0.25">
      <c r="A20" s="3">
        <v>300.00026413793103</v>
      </c>
      <c r="B20" s="1">
        <v>265.97310444827599</v>
      </c>
      <c r="C20" s="1">
        <v>25.1200426896552</v>
      </c>
      <c r="D20">
        <v>100</v>
      </c>
      <c r="E20">
        <v>1E-3</v>
      </c>
      <c r="F20" s="1">
        <v>28.198631931034502</v>
      </c>
      <c r="G20">
        <v>0</v>
      </c>
      <c r="H20">
        <v>0</v>
      </c>
      <c r="I20">
        <v>0</v>
      </c>
      <c r="J20" s="1" t="s">
        <v>16</v>
      </c>
      <c r="K20" s="1">
        <v>11.7220225517241</v>
      </c>
      <c r="L20" s="1">
        <v>1.40138779310345</v>
      </c>
      <c r="M20" s="1">
        <v>-7.4384482758620696E-3</v>
      </c>
      <c r="N20">
        <v>1.4</v>
      </c>
      <c r="O20">
        <v>19</v>
      </c>
      <c r="P20">
        <v>359</v>
      </c>
      <c r="Q20" s="7">
        <v>42735.714803240742</v>
      </c>
      <c r="R20" s="1">
        <f>$F$17-F20</f>
        <v>6.4431794827585982</v>
      </c>
      <c r="U20" s="1">
        <f>L20^2/K20</f>
        <v>0.16753830134634104</v>
      </c>
      <c r="V20" s="1">
        <f>L20^2</f>
        <v>1.9638877466593578</v>
      </c>
    </row>
    <row r="21" spans="1:23" x14ac:dyDescent="0.25">
      <c r="A21" s="3">
        <v>299.99855944827601</v>
      </c>
      <c r="B21" s="1">
        <v>264.72643620689701</v>
      </c>
      <c r="C21" s="1">
        <v>25.094135241379298</v>
      </c>
      <c r="D21">
        <v>100</v>
      </c>
      <c r="E21">
        <v>1E-3</v>
      </c>
      <c r="F21" s="1">
        <v>34.591855724137901</v>
      </c>
      <c r="G21">
        <v>0</v>
      </c>
      <c r="H21">
        <v>0</v>
      </c>
      <c r="I21">
        <v>0</v>
      </c>
      <c r="J21" s="1" t="s">
        <v>16</v>
      </c>
      <c r="K21" s="1">
        <v>2.8367857142857101E-4</v>
      </c>
      <c r="L21" s="1">
        <v>8.9191071428571401E-3</v>
      </c>
      <c r="M21" s="1">
        <v>-7.4383793103448299E-3</v>
      </c>
      <c r="N21">
        <v>0</v>
      </c>
      <c r="O21">
        <v>20</v>
      </c>
      <c r="P21">
        <v>359</v>
      </c>
      <c r="Q21" s="7">
        <v>42735.756469907406</v>
      </c>
    </row>
    <row r="22" spans="1:23" x14ac:dyDescent="0.25">
      <c r="A22" s="3">
        <v>350.00054410344802</v>
      </c>
      <c r="B22" s="1">
        <v>311.089469172414</v>
      </c>
      <c r="C22" s="1">
        <v>25.129537827586201</v>
      </c>
      <c r="D22">
        <v>100</v>
      </c>
      <c r="E22">
        <v>1E-3</v>
      </c>
      <c r="F22" s="1">
        <v>43.344599758620703</v>
      </c>
      <c r="G22">
        <v>0</v>
      </c>
      <c r="H22">
        <v>0</v>
      </c>
      <c r="I22">
        <v>0</v>
      </c>
      <c r="J22" s="1" t="s">
        <v>16</v>
      </c>
      <c r="K22" s="1">
        <v>2.4348275862069E-4</v>
      </c>
      <c r="L22" s="1">
        <v>8.8552758620689693E-3</v>
      </c>
      <c r="M22" s="1">
        <v>-7.4365517241379298E-3</v>
      </c>
      <c r="N22">
        <v>0</v>
      </c>
      <c r="O22">
        <v>21</v>
      </c>
      <c r="P22">
        <v>719</v>
      </c>
      <c r="Q22" s="7">
        <v>42735.839803240742</v>
      </c>
      <c r="U22" s="1"/>
      <c r="V22" s="1"/>
    </row>
    <row r="23" spans="1:23" x14ac:dyDescent="0.25">
      <c r="A23" s="3">
        <v>350.00037882758602</v>
      </c>
      <c r="B23" s="1">
        <v>311.401854344828</v>
      </c>
      <c r="C23" s="1">
        <v>25.135526034482801</v>
      </c>
      <c r="D23">
        <v>100</v>
      </c>
      <c r="E23">
        <v>1E-3</v>
      </c>
      <c r="F23" s="1">
        <v>41.244716310344799</v>
      </c>
      <c r="G23">
        <v>0</v>
      </c>
      <c r="H23">
        <v>0</v>
      </c>
      <c r="I23">
        <v>0</v>
      </c>
      <c r="J23" s="1" t="s">
        <v>16</v>
      </c>
      <c r="K23" s="1">
        <v>3.51699784615385</v>
      </c>
      <c r="L23" s="1">
        <v>0.80169859259259302</v>
      </c>
      <c r="M23" s="1">
        <v>-7.4363793103448296E-3</v>
      </c>
      <c r="N23">
        <v>0.8</v>
      </c>
      <c r="O23">
        <v>22</v>
      </c>
      <c r="P23">
        <v>359</v>
      </c>
      <c r="Q23" s="7">
        <v>42735.881469907406</v>
      </c>
      <c r="R23" s="1">
        <f>$F$22-F23</f>
        <v>2.0998834482759037</v>
      </c>
      <c r="S23" s="1">
        <f>INDEX(LINEST(R23:R25,K23:K25),1)</f>
        <v>0.57207229388891079</v>
      </c>
      <c r="T23" s="1">
        <f>INDEX(LINEST(R23:R25,K23:K25),2)</f>
        <v>7.8302088345127085E-2</v>
      </c>
      <c r="U23" s="1">
        <f>L23^2/K23</f>
        <v>0.18274695108722247</v>
      </c>
      <c r="V23" s="1">
        <f>L23^2</f>
        <v>0.64272063336494445</v>
      </c>
      <c r="W23" s="10">
        <f>INDEX(LINEST(V23:V25,R23:R25),1)</f>
        <v>0.32867627546265887</v>
      </c>
    </row>
    <row r="24" spans="1:23" x14ac:dyDescent="0.25">
      <c r="A24" s="3">
        <v>349.99982851724099</v>
      </c>
      <c r="B24" s="1">
        <v>311.70193472413803</v>
      </c>
      <c r="C24" s="1">
        <v>25.131380965517199</v>
      </c>
      <c r="D24">
        <v>100</v>
      </c>
      <c r="E24">
        <v>1E-3</v>
      </c>
      <c r="F24" s="1">
        <v>39.508047379310298</v>
      </c>
      <c r="G24">
        <v>0</v>
      </c>
      <c r="H24">
        <v>0</v>
      </c>
      <c r="I24">
        <v>0</v>
      </c>
      <c r="J24" s="1" t="s">
        <v>16</v>
      </c>
      <c r="K24" s="1">
        <v>6.5994211724137903</v>
      </c>
      <c r="L24" s="1">
        <v>1.10259503448276</v>
      </c>
      <c r="M24" s="1">
        <v>-7.4354827586206899E-3</v>
      </c>
      <c r="N24">
        <v>1.1000000000000001</v>
      </c>
      <c r="O24">
        <v>23</v>
      </c>
      <c r="P24">
        <v>359</v>
      </c>
      <c r="Q24" s="7">
        <v>42735.923136574071</v>
      </c>
      <c r="R24" s="1">
        <f>$F$22-F24</f>
        <v>3.8365523793104046</v>
      </c>
      <c r="U24" s="1">
        <f>L25^2/K25</f>
        <v>0.18621901530067927</v>
      </c>
      <c r="V24" s="1">
        <f>L24^2</f>
        <v>1.2157158100660386</v>
      </c>
    </row>
    <row r="25" spans="1:23" x14ac:dyDescent="0.25">
      <c r="A25" s="3">
        <v>350.00095234482802</v>
      </c>
      <c r="B25" s="1">
        <v>312.18475041379298</v>
      </c>
      <c r="C25" s="1">
        <v>25.140303310344802</v>
      </c>
      <c r="D25">
        <v>100</v>
      </c>
      <c r="E25">
        <v>1E-3</v>
      </c>
      <c r="F25" s="1">
        <v>37.222731448275901</v>
      </c>
      <c r="G25">
        <v>0</v>
      </c>
      <c r="H25">
        <v>0</v>
      </c>
      <c r="I25">
        <v>0</v>
      </c>
      <c r="J25" s="1" t="s">
        <v>16</v>
      </c>
      <c r="K25" s="1">
        <v>10.551244840000001</v>
      </c>
      <c r="L25" s="1">
        <v>1.40172837037037</v>
      </c>
      <c r="M25" s="1">
        <v>-7.4346206896551701E-3</v>
      </c>
      <c r="N25">
        <v>1.4</v>
      </c>
      <c r="O25">
        <v>24</v>
      </c>
      <c r="P25">
        <v>359</v>
      </c>
      <c r="Q25" s="7">
        <v>42735.964803240742</v>
      </c>
      <c r="R25" s="1">
        <f>$F$22-F25</f>
        <v>6.1218683103448015</v>
      </c>
      <c r="U25" s="1">
        <f>L25^2/K25</f>
        <v>0.18621901530067927</v>
      </c>
      <c r="V25" s="1">
        <f>L25^2</f>
        <v>1.9648424243011733</v>
      </c>
    </row>
    <row r="26" spans="1:23" x14ac:dyDescent="0.25">
      <c r="A26" s="3">
        <v>350.00055768965501</v>
      </c>
      <c r="B26" s="1">
        <v>310.95333548275897</v>
      </c>
      <c r="C26" s="1">
        <v>25.1187402413793</v>
      </c>
      <c r="D26">
        <v>100</v>
      </c>
      <c r="E26">
        <v>1E-3</v>
      </c>
      <c r="F26" s="1">
        <v>43.287455999999999</v>
      </c>
      <c r="G26">
        <v>0</v>
      </c>
      <c r="H26">
        <v>0</v>
      </c>
      <c r="I26">
        <v>0</v>
      </c>
      <c r="J26" s="1" t="s">
        <v>16</v>
      </c>
      <c r="K26" s="1">
        <v>2.6331999999999999E-4</v>
      </c>
      <c r="L26" s="1">
        <v>9.0819999999999998E-3</v>
      </c>
      <c r="M26" s="1">
        <v>-7.4352068965517198E-3</v>
      </c>
      <c r="N26">
        <v>0</v>
      </c>
      <c r="O26">
        <v>25</v>
      </c>
      <c r="P26">
        <v>359</v>
      </c>
      <c r="Q26" s="7">
        <v>42736.006469907406</v>
      </c>
    </row>
    <row r="27" spans="1:23" x14ac:dyDescent="0.25">
      <c r="A27" s="3">
        <v>400.00008955172399</v>
      </c>
      <c r="B27" s="1">
        <v>359.23077075862102</v>
      </c>
      <c r="C27" s="1">
        <v>25.177711551724101</v>
      </c>
      <c r="D27">
        <v>100</v>
      </c>
      <c r="E27">
        <v>1E-3</v>
      </c>
      <c r="F27" s="1">
        <v>53.120012862068997</v>
      </c>
      <c r="G27">
        <v>0</v>
      </c>
      <c r="H27">
        <v>0</v>
      </c>
      <c r="I27">
        <v>0</v>
      </c>
      <c r="J27" s="1" t="s">
        <v>16</v>
      </c>
      <c r="K27" s="1">
        <v>2.5268965517241399E-4</v>
      </c>
      <c r="L27" s="1">
        <v>9.2680344827586192E-3</v>
      </c>
      <c r="M27" s="1">
        <v>-7.4349999999999998E-3</v>
      </c>
      <c r="N27">
        <v>0</v>
      </c>
      <c r="O27">
        <v>26</v>
      </c>
      <c r="P27">
        <v>719</v>
      </c>
      <c r="Q27" s="7">
        <v>42736.089803240742</v>
      </c>
      <c r="U27" s="1"/>
      <c r="V27" s="1"/>
    </row>
    <row r="28" spans="1:23" x14ac:dyDescent="0.25">
      <c r="A28" s="3">
        <v>399.99980110344802</v>
      </c>
      <c r="B28" s="1">
        <v>359.82011268965499</v>
      </c>
      <c r="C28" s="1">
        <v>25.1846230689655</v>
      </c>
      <c r="D28">
        <v>100</v>
      </c>
      <c r="E28">
        <v>1E-3</v>
      </c>
      <c r="F28" s="1">
        <v>50.695537999999999</v>
      </c>
      <c r="G28">
        <v>0</v>
      </c>
      <c r="H28">
        <v>0</v>
      </c>
      <c r="I28">
        <v>0</v>
      </c>
      <c r="J28" s="1" t="s">
        <v>16</v>
      </c>
      <c r="K28" s="1">
        <v>4.1368624642857101</v>
      </c>
      <c r="L28" s="1">
        <v>0.90264637931034497</v>
      </c>
      <c r="M28" s="1">
        <v>-7.4356896551724099E-3</v>
      </c>
      <c r="N28">
        <v>0.9</v>
      </c>
      <c r="O28">
        <v>27</v>
      </c>
      <c r="P28">
        <v>359</v>
      </c>
      <c r="Q28" s="7">
        <v>42736.131469907406</v>
      </c>
      <c r="R28" s="1">
        <f>$F$27-F28</f>
        <v>2.4244748620689975</v>
      </c>
      <c r="S28" s="1">
        <f>INDEX(LINEST(R29:R30,K29:K30),1)</f>
        <v>0.566180960648767</v>
      </c>
      <c r="T28" s="1">
        <f>INDEX(LINEST(R29:R30,K29:K30),2)</f>
        <v>0.10207189520179138</v>
      </c>
      <c r="U28" s="1">
        <f>L28^2/K28</f>
        <v>0.19695372836688135</v>
      </c>
      <c r="V28" s="1">
        <f>L28^2</f>
        <v>0.81477048608207514</v>
      </c>
      <c r="W28" s="10">
        <f>INDEX(LINEST(V29:V30,R29:R30),1)</f>
        <v>0.35819822307238697</v>
      </c>
    </row>
    <row r="29" spans="1:23" x14ac:dyDescent="0.25">
      <c r="A29" s="3">
        <v>399.99944331034499</v>
      </c>
      <c r="B29" s="1">
        <v>359.80464655172398</v>
      </c>
      <c r="C29" s="1">
        <v>25.182282482758598</v>
      </c>
      <c r="D29">
        <v>100</v>
      </c>
      <c r="E29">
        <v>1E-3</v>
      </c>
      <c r="F29" s="1">
        <v>50.675082068965501</v>
      </c>
      <c r="G29">
        <v>0</v>
      </c>
      <c r="H29">
        <v>0</v>
      </c>
      <c r="I29">
        <v>0</v>
      </c>
      <c r="J29" s="8" t="s">
        <v>16</v>
      </c>
      <c r="K29">
        <v>4.1380036785714296</v>
      </c>
      <c r="L29">
        <v>0.90272634482758596</v>
      </c>
      <c r="M29">
        <v>-7.4355172413793098E-3</v>
      </c>
      <c r="N29">
        <v>1.2</v>
      </c>
      <c r="O29">
        <v>28</v>
      </c>
      <c r="P29">
        <v>359</v>
      </c>
      <c r="Q29" s="7">
        <v>42736.173136574071</v>
      </c>
      <c r="R29" s="1">
        <f>$F$27-F29</f>
        <v>2.4449307931034951</v>
      </c>
      <c r="U29" s="1">
        <f>L29^2/K29</f>
        <v>0.19693429898716477</v>
      </c>
      <c r="V29" s="1">
        <f>L29^2</f>
        <v>0.81491485364577365</v>
      </c>
    </row>
    <row r="30" spans="1:23" x14ac:dyDescent="0.25">
      <c r="A30" s="3">
        <v>400.00009358620702</v>
      </c>
      <c r="B30" s="1">
        <v>361.10349775862102</v>
      </c>
      <c r="C30" s="1">
        <v>25.193008689655201</v>
      </c>
      <c r="D30">
        <v>100</v>
      </c>
      <c r="E30">
        <v>1E-3</v>
      </c>
      <c r="F30" s="1">
        <v>46.6452691034483</v>
      </c>
      <c r="G30">
        <v>0</v>
      </c>
      <c r="H30">
        <v>0</v>
      </c>
      <c r="I30">
        <v>0</v>
      </c>
      <c r="J30" s="8" t="s">
        <v>16</v>
      </c>
      <c r="K30">
        <v>11.2555389642857</v>
      </c>
      <c r="L30">
        <v>1.5027929655172401</v>
      </c>
      <c r="M30">
        <v>-7.4344827586206898E-3</v>
      </c>
      <c r="N30">
        <v>1.5</v>
      </c>
      <c r="O30">
        <v>29</v>
      </c>
      <c r="P30">
        <v>359</v>
      </c>
      <c r="Q30" s="7">
        <v>42736.214803240742</v>
      </c>
      <c r="R30" s="1">
        <f>$F$27-F30</f>
        <v>6.4747437586206971</v>
      </c>
      <c r="U30" s="1">
        <f>L30^2/K30</f>
        <v>0.20064669531810578</v>
      </c>
      <c r="V30" s="1">
        <f t="shared" ref="V30" si="0">L30^2</f>
        <v>2.2583866972081008</v>
      </c>
    </row>
    <row r="31" spans="1:23" x14ac:dyDescent="0.25">
      <c r="A31" s="3">
        <v>399.99945279310299</v>
      </c>
      <c r="B31" s="1">
        <v>361.109039310345</v>
      </c>
      <c r="C31" s="1">
        <v>25.1859683448276</v>
      </c>
      <c r="D31">
        <v>100</v>
      </c>
      <c r="E31">
        <v>1E-3</v>
      </c>
      <c r="F31" s="1">
        <v>46.693742068965499</v>
      </c>
      <c r="G31">
        <v>0</v>
      </c>
      <c r="H31">
        <v>0</v>
      </c>
      <c r="I31">
        <v>0</v>
      </c>
      <c r="J31" s="8" t="s">
        <v>16</v>
      </c>
      <c r="K31">
        <v>11.258197481481499</v>
      </c>
      <c r="L31">
        <v>1.50291357142857</v>
      </c>
      <c r="M31">
        <v>-7.4349655172413799E-3</v>
      </c>
      <c r="N31">
        <v>0</v>
      </c>
      <c r="O31">
        <v>30</v>
      </c>
      <c r="P31">
        <v>359</v>
      </c>
      <c r="Q31" s="7">
        <v>42736.256469907406</v>
      </c>
    </row>
    <row r="32" spans="1:23" x14ac:dyDescent="0.25">
      <c r="A32" s="3"/>
    </row>
    <row r="33" spans="1:1" x14ac:dyDescent="0.25">
      <c r="A3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U25" sqref="U25"/>
    </sheetView>
  </sheetViews>
  <sheetFormatPr defaultRowHeight="15" x14ac:dyDescent="0.25"/>
  <cols>
    <col min="1" max="1" width="20.7109375" bestFit="1" customWidth="1"/>
    <col min="17" max="17" width="13.85546875" bestFit="1" customWidth="1"/>
  </cols>
  <sheetData>
    <row r="1" spans="1:22" x14ac:dyDescent="0.25">
      <c r="A1" s="3" t="str">
        <f ca="1">MID(CELL("filename",A1),FIND("]",CELL("filename",A1))+1,256)</f>
        <v>ipb3-32b-he-01022017</v>
      </c>
      <c r="B1" t="s">
        <v>18</v>
      </c>
      <c r="C1" t="s">
        <v>19</v>
      </c>
      <c r="D1" t="s">
        <v>20</v>
      </c>
      <c r="E1" t="s">
        <v>21</v>
      </c>
      <c r="F1" t="s">
        <v>1</v>
      </c>
      <c r="G1" t="s">
        <v>13</v>
      </c>
      <c r="H1" t="s">
        <v>22</v>
      </c>
      <c r="I1" t="s">
        <v>23</v>
      </c>
      <c r="J1" t="s">
        <v>14</v>
      </c>
      <c r="K1" t="s">
        <v>24</v>
      </c>
      <c r="L1" t="s">
        <v>25</v>
      </c>
      <c r="M1" t="s">
        <v>26</v>
      </c>
      <c r="N1" t="s">
        <v>27</v>
      </c>
      <c r="O1" t="s">
        <v>3</v>
      </c>
      <c r="P1" t="s">
        <v>28</v>
      </c>
      <c r="Q1" t="s">
        <v>15</v>
      </c>
      <c r="S1" t="s">
        <v>2</v>
      </c>
      <c r="T1" t="s">
        <v>31</v>
      </c>
      <c r="U1" t="s">
        <v>32</v>
      </c>
      <c r="V1" s="1" t="s">
        <v>34</v>
      </c>
    </row>
    <row r="2" spans="1:22" x14ac:dyDescent="0.25">
      <c r="A2" s="3">
        <v>150.00083558620699</v>
      </c>
      <c r="B2" s="1">
        <v>128.25811082758599</v>
      </c>
      <c r="C2" s="1">
        <v>24.937505482758599</v>
      </c>
      <c r="D2">
        <v>100</v>
      </c>
      <c r="E2">
        <v>1E-3</v>
      </c>
      <c r="F2" s="1">
        <v>13.073239517241401</v>
      </c>
      <c r="G2">
        <v>0</v>
      </c>
      <c r="H2">
        <v>0</v>
      </c>
      <c r="I2">
        <v>0</v>
      </c>
      <c r="J2" s="1" t="s">
        <v>16</v>
      </c>
      <c r="K2" s="1">
        <v>4.10137931034483E-4</v>
      </c>
      <c r="L2" s="1">
        <v>8.6770000000000007E-3</v>
      </c>
      <c r="M2" s="1">
        <v>-7.4369310344827603E-3</v>
      </c>
      <c r="N2">
        <v>0</v>
      </c>
      <c r="O2">
        <v>1</v>
      </c>
      <c r="P2">
        <v>660</v>
      </c>
      <c r="Q2" s="7">
        <v>42737.625173611108</v>
      </c>
      <c r="U2" s="1"/>
      <c r="V2" s="1"/>
    </row>
    <row r="3" spans="1:22" x14ac:dyDescent="0.25">
      <c r="A3" s="3">
        <v>150.001131241379</v>
      </c>
      <c r="B3" s="1">
        <v>128.94590068965499</v>
      </c>
      <c r="C3" s="1">
        <v>24.962235172413799</v>
      </c>
      <c r="D3">
        <v>100</v>
      </c>
      <c r="E3">
        <v>1E-3</v>
      </c>
      <c r="F3" s="1">
        <v>11.2043291724138</v>
      </c>
      <c r="G3">
        <v>0</v>
      </c>
      <c r="H3">
        <v>0</v>
      </c>
      <c r="I3">
        <v>0</v>
      </c>
      <c r="J3" s="1" t="s">
        <v>16</v>
      </c>
      <c r="K3" s="1">
        <v>4.1000227931034496</v>
      </c>
      <c r="L3" s="1">
        <v>0.70214113793103505</v>
      </c>
      <c r="M3" s="1">
        <v>-7.4383793103448299E-3</v>
      </c>
      <c r="N3">
        <v>0.7</v>
      </c>
      <c r="O3">
        <v>2</v>
      </c>
      <c r="P3">
        <v>359</v>
      </c>
      <c r="Q3" s="7">
        <v>42737.66684027778</v>
      </c>
      <c r="R3" s="1">
        <f>$F$2-F3</f>
        <v>1.8689103448276008</v>
      </c>
      <c r="S3" s="1">
        <f>INDEX(LINEST(R3:R5,K3:K5),1)</f>
        <v>0.4283211786411884</v>
      </c>
      <c r="T3" s="1">
        <f>INDEX(LINEST(R3:R5,K3:K5),2)</f>
        <v>0.12717795455961722</v>
      </c>
      <c r="U3" s="1">
        <f t="shared" ref="U3:U24" si="0">L3^2/K3</f>
        <v>0.12024376508451513</v>
      </c>
      <c r="V3" s="1">
        <f>L3^2</f>
        <v>0.4930021775750888</v>
      </c>
    </row>
    <row r="4" spans="1:22" x14ac:dyDescent="0.25">
      <c r="A4" s="3">
        <v>150.00089082758601</v>
      </c>
      <c r="B4" s="1">
        <v>129.71061289655199</v>
      </c>
      <c r="C4" s="1">
        <v>24.975647034482801</v>
      </c>
      <c r="D4">
        <v>100</v>
      </c>
      <c r="E4">
        <v>1E-3</v>
      </c>
      <c r="F4" s="1">
        <v>9.4302572413793104</v>
      </c>
      <c r="G4">
        <v>0</v>
      </c>
      <c r="H4">
        <v>0</v>
      </c>
      <c r="I4">
        <v>0</v>
      </c>
      <c r="J4" s="1" t="s">
        <v>16</v>
      </c>
      <c r="K4" s="1">
        <v>8.1477275517241399</v>
      </c>
      <c r="L4" s="1">
        <v>1.0009396551724099</v>
      </c>
      <c r="M4" s="1">
        <v>-7.43803448275862E-3</v>
      </c>
      <c r="N4">
        <v>1</v>
      </c>
      <c r="O4">
        <v>3</v>
      </c>
      <c r="P4">
        <v>359</v>
      </c>
      <c r="Q4" s="7">
        <v>42737.708506944444</v>
      </c>
      <c r="R4" s="1">
        <f>$F$2-F4</f>
        <v>3.6429822758620904</v>
      </c>
      <c r="S4" s="1"/>
      <c r="T4" s="1"/>
      <c r="U4" s="1">
        <f t="shared" si="0"/>
        <v>0.12296437097785075</v>
      </c>
      <c r="V4" s="1">
        <f t="shared" ref="V4:V5" si="1">L4^2</f>
        <v>1.0018801932966628</v>
      </c>
    </row>
    <row r="5" spans="1:22" x14ac:dyDescent="0.25">
      <c r="A5" s="3">
        <v>150.00139334482799</v>
      </c>
      <c r="B5" s="1">
        <v>130.72411531034501</v>
      </c>
      <c r="C5" s="1">
        <v>24.8986682758621</v>
      </c>
      <c r="D5">
        <v>100</v>
      </c>
      <c r="E5">
        <v>1E-3</v>
      </c>
      <c r="F5" s="1">
        <v>7.31009551724138</v>
      </c>
      <c r="G5">
        <v>0</v>
      </c>
      <c r="H5">
        <v>0</v>
      </c>
      <c r="I5">
        <v>0</v>
      </c>
      <c r="J5" s="1" t="s">
        <v>16</v>
      </c>
      <c r="K5" s="1">
        <v>13.1852735172414</v>
      </c>
      <c r="L5" s="1">
        <v>1.2908157241379301</v>
      </c>
      <c r="M5" s="1">
        <v>-7.3857241379310301E-3</v>
      </c>
      <c r="N5">
        <v>1.3</v>
      </c>
      <c r="O5">
        <v>4</v>
      </c>
      <c r="P5">
        <v>359</v>
      </c>
      <c r="Q5" s="7">
        <v>42737.750173611108</v>
      </c>
      <c r="R5" s="1">
        <f>$F$2-F5</f>
        <v>5.7631440000000209</v>
      </c>
      <c r="S5" s="1"/>
      <c r="T5" s="1"/>
      <c r="U5" s="1">
        <f t="shared" si="0"/>
        <v>0.12636865147339996</v>
      </c>
      <c r="V5" s="1">
        <f t="shared" si="1"/>
        <v>1.6662052336817288</v>
      </c>
    </row>
    <row r="6" spans="1:22" x14ac:dyDescent="0.25">
      <c r="A6" s="3">
        <v>149.99606324137901</v>
      </c>
      <c r="B6" s="1">
        <v>128.512737448276</v>
      </c>
      <c r="C6" s="1">
        <v>24.861908344827601</v>
      </c>
      <c r="D6">
        <v>100</v>
      </c>
      <c r="E6">
        <v>1E-3</v>
      </c>
      <c r="F6" s="1">
        <v>12.7967995862069</v>
      </c>
      <c r="G6">
        <v>0</v>
      </c>
      <c r="H6">
        <v>0</v>
      </c>
      <c r="I6">
        <v>0</v>
      </c>
      <c r="J6" s="1" t="s">
        <v>16</v>
      </c>
      <c r="K6" s="1">
        <v>4.2851724137930999E-4</v>
      </c>
      <c r="L6" s="1">
        <v>8.8256551724137898E-3</v>
      </c>
      <c r="M6" s="1">
        <v>-7.36520689655172E-3</v>
      </c>
      <c r="N6">
        <v>0</v>
      </c>
      <c r="O6">
        <v>5</v>
      </c>
      <c r="P6">
        <v>359</v>
      </c>
      <c r="Q6" s="7">
        <v>42737.79184027778</v>
      </c>
      <c r="R6" s="1"/>
      <c r="S6" s="1"/>
      <c r="T6" s="1"/>
      <c r="U6" s="1"/>
      <c r="V6" s="1"/>
    </row>
    <row r="7" spans="1:22" x14ac:dyDescent="0.25">
      <c r="A7" s="3">
        <v>199.999472206897</v>
      </c>
      <c r="B7" s="1">
        <v>172.66293868965499</v>
      </c>
      <c r="C7" s="1">
        <v>24.8792000344828</v>
      </c>
      <c r="D7">
        <v>100</v>
      </c>
      <c r="E7">
        <v>1E-3</v>
      </c>
      <c r="F7" s="1">
        <v>19.396566965517199</v>
      </c>
      <c r="G7">
        <v>0</v>
      </c>
      <c r="H7">
        <v>0</v>
      </c>
      <c r="I7">
        <v>0</v>
      </c>
      <c r="J7" s="1" t="s">
        <v>16</v>
      </c>
      <c r="K7" s="1">
        <v>3.8182758620689699E-4</v>
      </c>
      <c r="L7" s="1">
        <v>8.8437241379310406E-3</v>
      </c>
      <c r="M7" s="1">
        <v>-7.2725172413793098E-3</v>
      </c>
      <c r="N7">
        <v>0</v>
      </c>
      <c r="O7">
        <v>6</v>
      </c>
      <c r="P7">
        <v>719</v>
      </c>
      <c r="Q7" s="7">
        <v>42737.875173611108</v>
      </c>
      <c r="R7" s="1"/>
      <c r="S7" s="1"/>
      <c r="T7" s="1"/>
      <c r="U7" s="1"/>
      <c r="V7" s="1"/>
    </row>
    <row r="8" spans="1:22" x14ac:dyDescent="0.25">
      <c r="A8" s="3">
        <v>200.00062613793099</v>
      </c>
      <c r="B8" s="1">
        <v>173.27469551724101</v>
      </c>
      <c r="C8" s="1">
        <v>24.87875</v>
      </c>
      <c r="D8">
        <v>100</v>
      </c>
      <c r="E8">
        <v>1E-3</v>
      </c>
      <c r="F8" s="1">
        <v>17.574338896551701</v>
      </c>
      <c r="G8">
        <v>0</v>
      </c>
      <c r="H8">
        <v>0</v>
      </c>
      <c r="I8">
        <v>0</v>
      </c>
      <c r="J8" s="1" t="s">
        <v>16</v>
      </c>
      <c r="K8" s="1">
        <v>3.7281327857142799</v>
      </c>
      <c r="L8" s="1">
        <v>0.70269275862069003</v>
      </c>
      <c r="M8" s="1">
        <v>-7.43279310344827E-3</v>
      </c>
      <c r="N8">
        <v>0.7</v>
      </c>
      <c r="O8">
        <v>7</v>
      </c>
      <c r="P8">
        <v>359</v>
      </c>
      <c r="Q8" s="7">
        <v>42737.91684027778</v>
      </c>
      <c r="R8" s="1">
        <f>$F$7-F8</f>
        <v>1.8222280689654973</v>
      </c>
      <c r="S8" s="1">
        <f>INDEX(LINEST(R8:R10,K8:K10),1)</f>
        <v>0.46310325676410824</v>
      </c>
      <c r="T8" s="1">
        <f>INDEX(LINEST(R8:R10,K8:K10),2)</f>
        <v>0.10366479170059772</v>
      </c>
      <c r="U8" s="1">
        <f t="shared" si="0"/>
        <v>0.13244622479919305</v>
      </c>
      <c r="V8" s="1">
        <f>L8^2</f>
        <v>0.49377711301795535</v>
      </c>
    </row>
    <row r="9" spans="1:22" x14ac:dyDescent="0.25">
      <c r="A9" s="3">
        <v>200.00146589655199</v>
      </c>
      <c r="B9" s="1">
        <v>173.95286141379299</v>
      </c>
      <c r="C9" s="1">
        <v>24.876532655172401</v>
      </c>
      <c r="D9">
        <v>100</v>
      </c>
      <c r="E9">
        <v>1E-3</v>
      </c>
      <c r="F9" s="1">
        <v>15.831582068965499</v>
      </c>
      <c r="G9">
        <v>0</v>
      </c>
      <c r="H9">
        <v>0</v>
      </c>
      <c r="I9">
        <v>0</v>
      </c>
      <c r="J9" s="1" t="s">
        <v>16</v>
      </c>
      <c r="K9" s="1">
        <v>7.4439105833333299</v>
      </c>
      <c r="L9" s="1">
        <v>1.0014099166666699</v>
      </c>
      <c r="M9" s="1">
        <v>-7.4319310344827501E-3</v>
      </c>
      <c r="N9">
        <v>1</v>
      </c>
      <c r="O9">
        <v>8</v>
      </c>
      <c r="P9">
        <v>359</v>
      </c>
      <c r="Q9" s="7">
        <v>42737.958506944444</v>
      </c>
      <c r="R9" s="1">
        <f>$F$7-F9</f>
        <v>3.5649848965516995</v>
      </c>
      <c r="S9" s="1"/>
      <c r="T9" s="1"/>
      <c r="U9" s="1">
        <f t="shared" si="0"/>
        <v>0.13471706974068601</v>
      </c>
      <c r="V9" s="1">
        <f t="shared" ref="V9:V10" si="2">L9^2</f>
        <v>1.0028218211983468</v>
      </c>
    </row>
    <row r="10" spans="1:22" x14ac:dyDescent="0.25">
      <c r="A10" s="3">
        <v>200.00089279310299</v>
      </c>
      <c r="B10" s="1">
        <v>174.95596841379299</v>
      </c>
      <c r="C10" s="1">
        <v>24.8967723448276</v>
      </c>
      <c r="D10">
        <v>100</v>
      </c>
      <c r="E10">
        <v>1E-3</v>
      </c>
      <c r="F10" s="1">
        <v>13.6001084482759</v>
      </c>
      <c r="G10">
        <v>0</v>
      </c>
      <c r="H10">
        <v>0</v>
      </c>
      <c r="I10">
        <v>0</v>
      </c>
      <c r="J10" s="1" t="s">
        <v>16</v>
      </c>
      <c r="K10" s="1">
        <v>12.305824576923101</v>
      </c>
      <c r="L10" s="1">
        <v>1.30274742307692</v>
      </c>
      <c r="M10" s="1">
        <v>-7.4326896551724104E-3</v>
      </c>
      <c r="N10">
        <v>1.3</v>
      </c>
      <c r="O10">
        <v>9</v>
      </c>
      <c r="P10">
        <v>359</v>
      </c>
      <c r="Q10" s="7">
        <v>42738.000173611108</v>
      </c>
      <c r="R10" s="1">
        <f>$F$7-F10</f>
        <v>5.7964585172412981</v>
      </c>
      <c r="S10" s="1"/>
      <c r="T10" s="1"/>
      <c r="U10" s="1">
        <f t="shared" si="0"/>
        <v>0.13791443537365169</v>
      </c>
      <c r="V10" s="1">
        <f t="shared" si="2"/>
        <v>1.6971508483335558</v>
      </c>
    </row>
    <row r="11" spans="1:22" x14ac:dyDescent="0.25">
      <c r="A11" s="3">
        <v>199.99632631034501</v>
      </c>
      <c r="B11" s="1">
        <v>172.73547262068999</v>
      </c>
      <c r="C11" s="1">
        <v>24.8563940689655</v>
      </c>
      <c r="D11">
        <v>100</v>
      </c>
      <c r="E11">
        <v>1E-3</v>
      </c>
      <c r="F11" s="1">
        <v>19.221748793103501</v>
      </c>
      <c r="G11">
        <v>0</v>
      </c>
      <c r="H11">
        <v>0</v>
      </c>
      <c r="I11">
        <v>0</v>
      </c>
      <c r="J11" s="1" t="s">
        <v>16</v>
      </c>
      <c r="K11" s="1">
        <v>4.4444827586206898E-4</v>
      </c>
      <c r="L11" s="1">
        <v>9.3464482758620696E-3</v>
      </c>
      <c r="M11" s="1">
        <v>-7.4333103448275799E-3</v>
      </c>
      <c r="N11">
        <v>0</v>
      </c>
      <c r="O11">
        <v>10</v>
      </c>
      <c r="P11">
        <v>359</v>
      </c>
      <c r="Q11" s="7">
        <v>42738.04184027778</v>
      </c>
      <c r="U11" s="1"/>
      <c r="V11" s="1"/>
    </row>
    <row r="12" spans="1:22" x14ac:dyDescent="0.25">
      <c r="A12" s="3">
        <v>250.00038203448301</v>
      </c>
      <c r="B12" s="1">
        <v>216.736619517241</v>
      </c>
      <c r="C12" s="1">
        <v>24.910021137931</v>
      </c>
      <c r="D12">
        <v>100</v>
      </c>
      <c r="E12">
        <v>1E-3</v>
      </c>
      <c r="F12" s="1">
        <v>26.3016373793103</v>
      </c>
      <c r="G12">
        <v>0</v>
      </c>
      <c r="H12">
        <v>0</v>
      </c>
      <c r="I12">
        <v>0</v>
      </c>
      <c r="J12" s="1" t="s">
        <v>16</v>
      </c>
      <c r="K12" s="1">
        <v>3.9307692307692302E-4</v>
      </c>
      <c r="L12" s="1">
        <v>9.3681851851851808E-3</v>
      </c>
      <c r="M12" s="1">
        <v>-7.4324827586206904E-3</v>
      </c>
      <c r="N12">
        <v>0</v>
      </c>
      <c r="O12">
        <v>11</v>
      </c>
      <c r="P12">
        <v>719</v>
      </c>
      <c r="Q12" s="7">
        <v>42738.125173611108</v>
      </c>
      <c r="R12" s="1"/>
      <c r="S12" s="1"/>
      <c r="T12" s="1"/>
      <c r="U12" s="1"/>
      <c r="V12" s="1"/>
    </row>
    <row r="13" spans="1:22" x14ac:dyDescent="0.25">
      <c r="A13" s="3">
        <v>250.000835034483</v>
      </c>
      <c r="B13" s="1">
        <v>217.284977793103</v>
      </c>
      <c r="C13" s="1">
        <v>24.919849448275901</v>
      </c>
      <c r="D13">
        <v>100</v>
      </c>
      <c r="E13">
        <v>1E-3</v>
      </c>
      <c r="F13" s="1">
        <v>24.583025172413802</v>
      </c>
      <c r="G13">
        <v>0</v>
      </c>
      <c r="H13">
        <v>0</v>
      </c>
      <c r="I13">
        <v>0</v>
      </c>
      <c r="J13" s="1" t="s">
        <v>16</v>
      </c>
      <c r="K13" s="1">
        <v>3.3683730714285698</v>
      </c>
      <c r="L13" s="1">
        <v>0.70279579310344897</v>
      </c>
      <c r="M13" s="1">
        <v>-7.4327586206896501E-3</v>
      </c>
      <c r="N13">
        <v>0.7</v>
      </c>
      <c r="O13">
        <v>12</v>
      </c>
      <c r="P13">
        <v>359</v>
      </c>
      <c r="Q13" s="7">
        <v>42738.16684027778</v>
      </c>
      <c r="R13" s="1">
        <f>$F$12-F13</f>
        <v>1.7186122068964984</v>
      </c>
      <c r="S13" s="1">
        <f>INDEX(LINEST(R13:R15,K13:K15),1)</f>
        <v>0.50281183653512806</v>
      </c>
      <c r="T13" s="1">
        <f>INDEX(LINEST(R13:R15,K13:K15),2)</f>
        <v>3.9684173324510574E-2</v>
      </c>
      <c r="U13" s="1">
        <f t="shared" si="0"/>
        <v>0.14663516075267377</v>
      </c>
      <c r="V13" s="1">
        <f>L13^2</f>
        <v>0.49392192680390584</v>
      </c>
    </row>
    <row r="14" spans="1:22" x14ac:dyDescent="0.25">
      <c r="A14" s="3">
        <v>250.00094817241401</v>
      </c>
      <c r="B14" s="1">
        <v>217.88383051724099</v>
      </c>
      <c r="C14" s="1">
        <v>24.924221793103399</v>
      </c>
      <c r="D14">
        <v>100</v>
      </c>
      <c r="E14">
        <v>1E-3</v>
      </c>
      <c r="F14" s="1">
        <v>22.841917310344801</v>
      </c>
      <c r="G14">
        <v>0</v>
      </c>
      <c r="H14">
        <v>0</v>
      </c>
      <c r="I14">
        <v>0</v>
      </c>
      <c r="J14" s="1" t="s">
        <v>16</v>
      </c>
      <c r="K14" s="1">
        <v>6.7503128571428599</v>
      </c>
      <c r="L14" s="1">
        <v>1.0016569285714301</v>
      </c>
      <c r="M14" s="1">
        <v>-7.4329655172413796E-3</v>
      </c>
      <c r="N14">
        <v>1</v>
      </c>
      <c r="O14">
        <v>13</v>
      </c>
      <c r="P14">
        <v>359</v>
      </c>
      <c r="Q14" s="7">
        <v>42738.208506944444</v>
      </c>
      <c r="R14" s="1">
        <f>$F$12-F14</f>
        <v>3.459720068965499</v>
      </c>
      <c r="S14" s="1"/>
      <c r="T14" s="1"/>
      <c r="U14" s="1">
        <f t="shared" si="0"/>
        <v>0.14863260767143394</v>
      </c>
      <c r="V14" s="1">
        <f t="shared" ref="V14:V15" si="3">L14^2</f>
        <v>1.003316602555151</v>
      </c>
    </row>
    <row r="15" spans="1:22" x14ac:dyDescent="0.25">
      <c r="A15" s="3">
        <v>250.000053586207</v>
      </c>
      <c r="B15" s="1">
        <v>218.794654172414</v>
      </c>
      <c r="C15" s="1">
        <v>24.9353196551724</v>
      </c>
      <c r="D15">
        <v>100</v>
      </c>
      <c r="E15">
        <v>1E-3</v>
      </c>
      <c r="F15" s="1">
        <v>20.636346206896601</v>
      </c>
      <c r="G15">
        <v>0</v>
      </c>
      <c r="H15">
        <v>0</v>
      </c>
      <c r="I15">
        <v>0</v>
      </c>
      <c r="J15" s="1" t="s">
        <v>16</v>
      </c>
      <c r="K15" s="1">
        <v>11.2105075172414</v>
      </c>
      <c r="L15" s="1">
        <v>1.3026105862069</v>
      </c>
      <c r="M15" s="1">
        <v>-7.4331724137930997E-3</v>
      </c>
      <c r="N15">
        <v>1.3</v>
      </c>
      <c r="O15">
        <v>14</v>
      </c>
      <c r="P15">
        <v>359</v>
      </c>
      <c r="Q15" s="7">
        <v>42738.250173611108</v>
      </c>
      <c r="R15" s="1">
        <f>$F$12-F15</f>
        <v>5.6652911724136992</v>
      </c>
      <c r="S15" s="1"/>
      <c r="T15" s="1"/>
      <c r="U15" s="1">
        <f t="shared" si="0"/>
        <v>0.15135749533985579</v>
      </c>
      <c r="V15" s="1">
        <f t="shared" si="3"/>
        <v>1.6967943392982836</v>
      </c>
    </row>
    <row r="16" spans="1:22" x14ac:dyDescent="0.25">
      <c r="A16" s="3">
        <v>249.99788165517199</v>
      </c>
      <c r="B16" s="1">
        <v>216.72239734482801</v>
      </c>
      <c r="C16" s="1">
        <v>24.912236344827601</v>
      </c>
      <c r="D16">
        <v>100</v>
      </c>
      <c r="E16">
        <v>1E-3</v>
      </c>
      <c r="F16" s="1">
        <v>26.2127793103448</v>
      </c>
      <c r="G16">
        <v>0</v>
      </c>
      <c r="H16">
        <v>0</v>
      </c>
      <c r="I16">
        <v>0</v>
      </c>
      <c r="J16" s="1" t="s">
        <v>16</v>
      </c>
      <c r="K16" s="1">
        <v>3.6348275862069002E-4</v>
      </c>
      <c r="L16" s="1">
        <v>9.1024827586206909E-3</v>
      </c>
      <c r="M16" s="1">
        <v>-7.4335862068965501E-3</v>
      </c>
      <c r="N16">
        <v>0</v>
      </c>
      <c r="O16">
        <v>15</v>
      </c>
      <c r="P16">
        <v>359</v>
      </c>
      <c r="Q16" s="7">
        <v>42738.29184027778</v>
      </c>
      <c r="U16" s="1"/>
      <c r="V16" s="1"/>
    </row>
    <row r="17" spans="1:22" x14ac:dyDescent="0.25">
      <c r="A17" s="3">
        <v>299.999840068965</v>
      </c>
      <c r="B17" s="1">
        <v>261.88102558620699</v>
      </c>
      <c r="C17" s="1">
        <v>24.974551275862101</v>
      </c>
      <c r="D17">
        <v>100</v>
      </c>
      <c r="E17">
        <v>1E-3</v>
      </c>
      <c r="F17" s="1">
        <v>33.992174862069</v>
      </c>
      <c r="G17">
        <v>0</v>
      </c>
      <c r="H17">
        <v>0</v>
      </c>
      <c r="I17">
        <v>0</v>
      </c>
      <c r="J17" s="1" t="s">
        <v>16</v>
      </c>
      <c r="K17" s="1">
        <v>3.2762068965517198E-4</v>
      </c>
      <c r="L17" s="1">
        <v>9.2372068965517196E-3</v>
      </c>
      <c r="M17" s="1">
        <v>-7.4341034482758601E-3</v>
      </c>
      <c r="N17">
        <v>0</v>
      </c>
      <c r="O17">
        <v>16</v>
      </c>
      <c r="P17">
        <v>719</v>
      </c>
      <c r="Q17" s="7">
        <v>42738.375173611108</v>
      </c>
      <c r="R17" s="1"/>
      <c r="S17" s="1"/>
      <c r="T17" s="1"/>
      <c r="U17" s="1"/>
      <c r="V17" s="1"/>
    </row>
    <row r="18" spans="1:22" x14ac:dyDescent="0.25">
      <c r="A18" s="3">
        <v>300.000597724138</v>
      </c>
      <c r="B18" s="1">
        <v>262.56883189655201</v>
      </c>
      <c r="C18" s="1">
        <v>24.981099862069001</v>
      </c>
      <c r="D18">
        <v>100</v>
      </c>
      <c r="E18">
        <v>1E-3</v>
      </c>
      <c r="F18" s="1">
        <v>31.902885931034501</v>
      </c>
      <c r="G18">
        <v>0</v>
      </c>
      <c r="H18">
        <v>0</v>
      </c>
      <c r="I18">
        <v>0</v>
      </c>
      <c r="J18" s="1" t="s">
        <v>16</v>
      </c>
      <c r="K18" s="1">
        <v>3.91880421428572</v>
      </c>
      <c r="L18" s="1">
        <v>0.80175489655172405</v>
      </c>
      <c r="M18" s="1">
        <v>-7.4339655172413798E-3</v>
      </c>
      <c r="N18">
        <v>0.8</v>
      </c>
      <c r="O18">
        <v>17</v>
      </c>
      <c r="P18">
        <v>359</v>
      </c>
      <c r="Q18" s="7">
        <v>42738.41684027778</v>
      </c>
      <c r="R18" s="1">
        <f>$F$17-F18</f>
        <v>2.0892889310344991</v>
      </c>
      <c r="S18" s="1">
        <f>INDEX(LINEST(R18:R20,K18:K20),1)</f>
        <v>0.53122624799691809</v>
      </c>
      <c r="T18" s="1">
        <f>INDEX(LINEST(R18:R20,K18:K20),2)</f>
        <v>2.7762169645305868E-2</v>
      </c>
      <c r="U18" s="1">
        <f t="shared" si="0"/>
        <v>0.16403241371471036</v>
      </c>
      <c r="V18" s="1">
        <f>L18^2</f>
        <v>0.64281091414466573</v>
      </c>
    </row>
    <row r="19" spans="1:22" x14ac:dyDescent="0.25">
      <c r="A19" s="3">
        <v>300.00088503448302</v>
      </c>
      <c r="B19" s="1">
        <v>263.22035493103402</v>
      </c>
      <c r="C19" s="1">
        <v>24.996844655172399</v>
      </c>
      <c r="D19">
        <v>100</v>
      </c>
      <c r="E19">
        <v>1E-3</v>
      </c>
      <c r="F19" s="1">
        <v>30.033822344827598</v>
      </c>
      <c r="G19">
        <v>0</v>
      </c>
      <c r="H19">
        <v>0</v>
      </c>
      <c r="I19">
        <v>0</v>
      </c>
      <c r="J19" s="1" t="s">
        <v>16</v>
      </c>
      <c r="K19" s="1">
        <v>7.3309388965517197</v>
      </c>
      <c r="L19" s="1">
        <v>1.1029243448275901</v>
      </c>
      <c r="M19" s="1">
        <v>-7.4343793103448302E-3</v>
      </c>
      <c r="N19">
        <v>1.1000000000000001</v>
      </c>
      <c r="O19">
        <v>18</v>
      </c>
      <c r="P19">
        <v>359</v>
      </c>
      <c r="Q19" s="7">
        <v>42738.458506944444</v>
      </c>
      <c r="R19" s="1">
        <f>$F$17-F19</f>
        <v>3.9583525172414014</v>
      </c>
      <c r="S19" s="1"/>
      <c r="T19" s="1"/>
      <c r="U19" s="1">
        <f t="shared" si="0"/>
        <v>0.16593264895244877</v>
      </c>
      <c r="V19" s="1">
        <f t="shared" ref="V19:V20" si="4">L19^2</f>
        <v>1.2164421104133687</v>
      </c>
    </row>
    <row r="20" spans="1:22" x14ac:dyDescent="0.25">
      <c r="A20" s="3">
        <v>299.99992213793098</v>
      </c>
      <c r="B20" s="1">
        <v>264.16328475862099</v>
      </c>
      <c r="C20" s="1">
        <v>25.008462206896599</v>
      </c>
      <c r="D20">
        <v>100</v>
      </c>
      <c r="E20">
        <v>1E-3</v>
      </c>
      <c r="F20" s="1">
        <v>27.7864751034483</v>
      </c>
      <c r="G20">
        <v>0</v>
      </c>
      <c r="H20">
        <v>0</v>
      </c>
      <c r="I20">
        <v>0</v>
      </c>
      <c r="J20" s="1" t="s">
        <v>16</v>
      </c>
      <c r="K20" s="1">
        <v>11.6596194137931</v>
      </c>
      <c r="L20" s="1">
        <v>1.40166620689655</v>
      </c>
      <c r="M20" s="1">
        <v>-7.4341724137930998E-3</v>
      </c>
      <c r="N20">
        <v>1.4</v>
      </c>
      <c r="O20">
        <v>19</v>
      </c>
      <c r="P20">
        <v>359</v>
      </c>
      <c r="Q20" s="7">
        <v>42738.500173611108</v>
      </c>
      <c r="R20" s="1">
        <f>$F$17-F20</f>
        <v>6.2056997586206997</v>
      </c>
      <c r="S20" s="1"/>
      <c r="T20" s="1"/>
      <c r="U20" s="1">
        <f t="shared" si="0"/>
        <v>0.16850191124005287</v>
      </c>
      <c r="V20" s="1">
        <f t="shared" si="4"/>
        <v>1.9646681555557621</v>
      </c>
    </row>
    <row r="21" spans="1:22" x14ac:dyDescent="0.25">
      <c r="A21" s="3">
        <v>299.998374241379</v>
      </c>
      <c r="B21" s="1">
        <v>261.86774631034501</v>
      </c>
      <c r="C21" s="1">
        <v>24.989892482758599</v>
      </c>
      <c r="D21">
        <v>100</v>
      </c>
      <c r="E21">
        <v>1E-3</v>
      </c>
      <c r="F21" s="1">
        <v>33.967589620689701</v>
      </c>
      <c r="G21">
        <v>0</v>
      </c>
      <c r="H21">
        <v>0</v>
      </c>
      <c r="I21">
        <v>0</v>
      </c>
      <c r="J21" s="1" t="s">
        <v>16</v>
      </c>
      <c r="K21" s="1">
        <v>3.1042857142857098E-4</v>
      </c>
      <c r="L21" s="1">
        <v>9.1726551724137899E-3</v>
      </c>
      <c r="M21" s="1">
        <v>-7.4352068965517198E-3</v>
      </c>
      <c r="N21">
        <v>0</v>
      </c>
      <c r="O21">
        <v>20</v>
      </c>
      <c r="P21">
        <v>359</v>
      </c>
      <c r="Q21" s="7">
        <v>42738.54184027778</v>
      </c>
      <c r="U21" s="1"/>
      <c r="V21" s="1"/>
    </row>
    <row r="22" spans="1:22" x14ac:dyDescent="0.25">
      <c r="A22" s="3">
        <v>350.00174051724099</v>
      </c>
      <c r="B22" s="1">
        <v>308.669117896552</v>
      </c>
      <c r="C22" s="1">
        <v>25.065698724137899</v>
      </c>
      <c r="D22">
        <v>100</v>
      </c>
      <c r="E22">
        <v>1E-3</v>
      </c>
      <c r="F22" s="1">
        <v>42.703268793103497</v>
      </c>
      <c r="G22">
        <v>0</v>
      </c>
      <c r="H22">
        <v>0</v>
      </c>
      <c r="I22">
        <v>0</v>
      </c>
      <c r="J22" s="1" t="s">
        <v>16</v>
      </c>
      <c r="K22" s="1">
        <v>2.5617241379310301E-4</v>
      </c>
      <c r="L22" s="1">
        <v>9.1045862068965498E-3</v>
      </c>
      <c r="M22" s="1">
        <v>-7.1895862068965498E-3</v>
      </c>
      <c r="N22">
        <v>0</v>
      </c>
      <c r="O22">
        <v>21</v>
      </c>
      <c r="P22">
        <v>719</v>
      </c>
      <c r="Q22" s="7">
        <v>42738.625173611108</v>
      </c>
      <c r="R22" s="1"/>
      <c r="S22" s="1"/>
      <c r="T22" s="1"/>
      <c r="U22" s="1"/>
      <c r="V22" s="1"/>
    </row>
    <row r="23" spans="1:22" x14ac:dyDescent="0.25">
      <c r="A23" s="3">
        <v>350.00285289655199</v>
      </c>
      <c r="B23" s="1">
        <v>309.35673886206899</v>
      </c>
      <c r="C23" s="1">
        <v>25.096891137930999</v>
      </c>
      <c r="D23">
        <v>100</v>
      </c>
      <c r="E23">
        <v>1E-3</v>
      </c>
      <c r="F23" s="1">
        <v>40.696693068965502</v>
      </c>
      <c r="G23">
        <v>0</v>
      </c>
      <c r="H23">
        <v>0</v>
      </c>
      <c r="I23">
        <v>0</v>
      </c>
      <c r="J23" s="1" t="s">
        <v>16</v>
      </c>
      <c r="K23" s="1">
        <v>3.4984566666666699</v>
      </c>
      <c r="L23" s="1">
        <v>0.80159851724137898</v>
      </c>
      <c r="M23" s="1">
        <v>-7.3612068965517204E-3</v>
      </c>
      <c r="N23">
        <v>0.8</v>
      </c>
      <c r="O23">
        <v>22</v>
      </c>
      <c r="P23">
        <v>359</v>
      </c>
      <c r="Q23" s="7">
        <v>42738.66684027778</v>
      </c>
      <c r="R23" s="1">
        <f>$F$22-F23</f>
        <v>2.0065757241379956</v>
      </c>
      <c r="S23" s="1">
        <f>INDEX(LINEST(R23:R24,K23:K24),1)</f>
        <v>0.53111760103586725</v>
      </c>
      <c r="T23" s="1">
        <f>INDEX(LINEST(R23:R24,K23:K24),2)</f>
        <v>0.14848381201005711</v>
      </c>
      <c r="U23" s="1">
        <f t="shared" si="0"/>
        <v>0.18366961322285261</v>
      </c>
      <c r="V23" s="1">
        <f>L23^2</f>
        <v>0.64256018284357741</v>
      </c>
    </row>
    <row r="24" spans="1:22" x14ac:dyDescent="0.25">
      <c r="A24" s="3">
        <v>349.99628734482798</v>
      </c>
      <c r="B24" s="1">
        <v>310.01944289655199</v>
      </c>
      <c r="C24" s="1">
        <v>25.099376551724099</v>
      </c>
      <c r="D24">
        <v>100</v>
      </c>
      <c r="E24">
        <v>1E-3</v>
      </c>
      <c r="F24" s="1">
        <v>39.070886862069003</v>
      </c>
      <c r="G24">
        <v>0</v>
      </c>
      <c r="H24">
        <v>0</v>
      </c>
      <c r="I24">
        <v>0</v>
      </c>
      <c r="J24" s="1" t="s">
        <v>16</v>
      </c>
      <c r="K24" s="1">
        <v>6.5595606551724197</v>
      </c>
      <c r="L24" s="1">
        <v>1.10295062068966</v>
      </c>
      <c r="M24" s="1">
        <v>-7.4374482758620703E-3</v>
      </c>
      <c r="N24">
        <v>1.1000000000000001</v>
      </c>
      <c r="O24">
        <v>23</v>
      </c>
      <c r="P24">
        <v>359</v>
      </c>
      <c r="Q24" s="7">
        <v>42738.708506944444</v>
      </c>
      <c r="R24" s="1">
        <f>$F$22-F24</f>
        <v>3.6323819310344945</v>
      </c>
      <c r="S24" s="1"/>
      <c r="T24" s="1"/>
      <c r="U24" s="1">
        <f t="shared" si="0"/>
        <v>0.18545450459711166</v>
      </c>
      <c r="V24" s="1">
        <f t="shared" ref="V24" si="5">L24^2</f>
        <v>1.2165000716797063</v>
      </c>
    </row>
    <row r="25" spans="1:22" x14ac:dyDescent="0.25">
      <c r="A25" s="3"/>
      <c r="B25" s="1"/>
      <c r="C25" s="1"/>
      <c r="F25" s="1"/>
      <c r="J25" s="1"/>
      <c r="K25" s="1"/>
      <c r="L25" s="1"/>
      <c r="M25" s="1"/>
      <c r="U25" s="1"/>
      <c r="V25" s="1"/>
    </row>
    <row r="26" spans="1:22" x14ac:dyDescent="0.25">
      <c r="A26" s="3"/>
      <c r="B26" s="1"/>
      <c r="C26" s="1"/>
      <c r="F26" s="1"/>
      <c r="J26" s="1"/>
      <c r="K26" s="1"/>
      <c r="L26" s="1"/>
      <c r="M26" s="1"/>
      <c r="U26" s="1"/>
      <c r="V26" s="1"/>
    </row>
    <row r="27" spans="1:22" x14ac:dyDescent="0.25">
      <c r="A27" s="3"/>
      <c r="B27" s="1"/>
      <c r="C27" s="1"/>
      <c r="F27" s="1"/>
      <c r="J27" s="1"/>
      <c r="K27" s="1"/>
      <c r="L27" s="1"/>
      <c r="M27" s="1"/>
      <c r="U27" s="1"/>
      <c r="V27" s="1"/>
    </row>
    <row r="28" spans="1:22" x14ac:dyDescent="0.25">
      <c r="A28" s="3"/>
      <c r="B28" s="1"/>
      <c r="C28" s="1"/>
      <c r="F28" s="1"/>
      <c r="J28" s="1"/>
      <c r="K28" s="1"/>
      <c r="L28" s="1"/>
      <c r="M28" s="1"/>
      <c r="U28" s="1"/>
      <c r="V28" s="1"/>
    </row>
    <row r="29" spans="1:22" x14ac:dyDescent="0.25">
      <c r="A29" s="3"/>
      <c r="B29" s="1"/>
      <c r="C29" s="1"/>
      <c r="F29" s="1"/>
      <c r="U29" s="1"/>
      <c r="V29" s="1"/>
    </row>
    <row r="30" spans="1:22" x14ac:dyDescent="0.25">
      <c r="A30" s="3"/>
      <c r="B30" s="1"/>
      <c r="C30" s="1"/>
      <c r="F30" s="1"/>
      <c r="U30" s="1"/>
      <c r="V30" s="1"/>
    </row>
    <row r="31" spans="1:22" x14ac:dyDescent="0.25">
      <c r="A31" s="3"/>
      <c r="B31" s="1"/>
      <c r="C31" s="1"/>
      <c r="U31" s="1"/>
    </row>
    <row r="32" spans="1:22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W30" sqref="W30"/>
    </sheetView>
  </sheetViews>
  <sheetFormatPr defaultRowHeight="15" x14ac:dyDescent="0.25"/>
  <cols>
    <col min="17" max="17" width="13.85546875" bestFit="1" customWidth="1"/>
  </cols>
  <sheetData>
    <row r="1" spans="1:23" x14ac:dyDescent="0.25">
      <c r="A1" s="3" t="str">
        <f ca="1">MID(CELL("filename",A1),FIND("]",CELL("filename",A1))+1,256)</f>
        <v>ipb3-32b-he-01042017</v>
      </c>
      <c r="B1" t="s">
        <v>18</v>
      </c>
      <c r="C1" t="s">
        <v>19</v>
      </c>
      <c r="D1" t="s">
        <v>20</v>
      </c>
      <c r="E1" t="s">
        <v>21</v>
      </c>
      <c r="F1" t="s">
        <v>1</v>
      </c>
      <c r="G1" t="s">
        <v>13</v>
      </c>
      <c r="H1" t="s">
        <v>22</v>
      </c>
      <c r="I1" t="s">
        <v>23</v>
      </c>
      <c r="J1" t="s">
        <v>14</v>
      </c>
      <c r="K1" t="s">
        <v>24</v>
      </c>
      <c r="L1" t="s">
        <v>25</v>
      </c>
      <c r="M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44</v>
      </c>
      <c r="T1" s="1" t="s">
        <v>31</v>
      </c>
      <c r="U1" t="s">
        <v>35</v>
      </c>
      <c r="V1" s="1" t="s">
        <v>36</v>
      </c>
      <c r="W1" s="1" t="s">
        <v>43</v>
      </c>
    </row>
    <row r="2" spans="1:23" x14ac:dyDescent="0.25">
      <c r="A2" s="3">
        <v>150.00040193103499</v>
      </c>
      <c r="B2" s="1">
        <v>128.40012855172401</v>
      </c>
      <c r="C2" s="1">
        <v>24.919513172413801</v>
      </c>
      <c r="D2">
        <v>100</v>
      </c>
      <c r="E2">
        <v>1E-3</v>
      </c>
      <c r="F2" s="1">
        <v>13.007573965517199</v>
      </c>
      <c r="G2">
        <v>0</v>
      </c>
      <c r="H2">
        <v>0</v>
      </c>
      <c r="I2">
        <v>0</v>
      </c>
      <c r="J2" s="1">
        <v>2.60244827586207E-3</v>
      </c>
      <c r="K2" s="1">
        <v>3.9175000000000001E-4</v>
      </c>
      <c r="L2" s="1">
        <v>8.4894399999999991E-3</v>
      </c>
      <c r="M2" s="1">
        <v>-7.4380689655172399E-3</v>
      </c>
      <c r="N2">
        <v>0</v>
      </c>
      <c r="O2">
        <v>1</v>
      </c>
      <c r="P2">
        <v>719</v>
      </c>
      <c r="Q2" s="7">
        <v>42739.603391203702</v>
      </c>
      <c r="R2" s="1"/>
      <c r="S2" s="1"/>
      <c r="T2" s="1"/>
      <c r="U2" s="1"/>
      <c r="V2" s="1"/>
    </row>
    <row r="3" spans="1:23" x14ac:dyDescent="0.25">
      <c r="A3" s="3">
        <v>150.000562103448</v>
      </c>
      <c r="B3" s="1">
        <v>129.05701624137899</v>
      </c>
      <c r="C3" s="1">
        <v>24.942003724137901</v>
      </c>
      <c r="D3">
        <v>100</v>
      </c>
      <c r="E3">
        <v>1E-3</v>
      </c>
      <c r="F3" s="1">
        <v>11.180220862069</v>
      </c>
      <c r="G3">
        <v>0</v>
      </c>
      <c r="H3">
        <v>0</v>
      </c>
      <c r="I3">
        <v>0</v>
      </c>
      <c r="J3" s="1">
        <v>6.6220689655172396E-4</v>
      </c>
      <c r="K3" s="1">
        <v>4.1847116551724097</v>
      </c>
      <c r="L3" s="1">
        <v>0.70174475862068897</v>
      </c>
      <c r="M3" s="1">
        <v>-7.2822758620689704E-3</v>
      </c>
      <c r="N3">
        <v>0.7</v>
      </c>
      <c r="O3">
        <v>2</v>
      </c>
      <c r="P3">
        <v>360</v>
      </c>
      <c r="Q3" s="7">
        <v>42739.645173611112</v>
      </c>
      <c r="R3" s="1">
        <f>$F$6-F3</f>
        <v>1.5989759655171998</v>
      </c>
      <c r="S3" s="10">
        <f>INDEX(LINEST(R3:R5,K3:K5),1)</f>
        <v>0.42550221290414897</v>
      </c>
      <c r="T3" s="10">
        <f>INDEX(LINEST(R3:R5,K3:K5),2)</f>
        <v>-0.17494642835840102</v>
      </c>
      <c r="U3" s="1">
        <f t="shared" ref="U3:U24" si="0">L3^2/K3</f>
        <v>0.11767733283198466</v>
      </c>
      <c r="V3" s="1">
        <f>L3^2</f>
        <v>0.49244570625160905</v>
      </c>
      <c r="W3" s="10">
        <f>INDEX(LINEST(V4:V5,R4:R5),1)</f>
        <v>0.30682702011619739</v>
      </c>
    </row>
    <row r="4" spans="1:23" x14ac:dyDescent="0.25">
      <c r="A4" s="3">
        <v>150.001084413793</v>
      </c>
      <c r="B4" s="1">
        <v>129.86024003448301</v>
      </c>
      <c r="C4" s="1">
        <v>24.921634862068998</v>
      </c>
      <c r="D4">
        <v>100</v>
      </c>
      <c r="E4">
        <v>1E-3</v>
      </c>
      <c r="F4" s="1">
        <v>9.4040459310344797</v>
      </c>
      <c r="G4">
        <v>0</v>
      </c>
      <c r="H4">
        <v>0</v>
      </c>
      <c r="I4">
        <v>0</v>
      </c>
      <c r="J4" s="1">
        <v>1.74834482758621E-3</v>
      </c>
      <c r="K4" s="1">
        <v>8.3134774137931107</v>
      </c>
      <c r="L4" s="1">
        <v>1.00088468965517</v>
      </c>
      <c r="M4" s="1">
        <v>-7.43720689655172E-3</v>
      </c>
      <c r="N4">
        <v>1</v>
      </c>
      <c r="O4">
        <v>3</v>
      </c>
      <c r="P4">
        <v>359</v>
      </c>
      <c r="Q4" s="7">
        <v>42739.686840277776</v>
      </c>
      <c r="R4" s="1">
        <f t="shared" ref="R4:R5" si="1">$F$6-F4</f>
        <v>3.3751508965517196</v>
      </c>
      <c r="S4" s="10"/>
      <c r="T4" s="10"/>
      <c r="U4" s="1">
        <f t="shared" si="0"/>
        <v>0.12049953492675189</v>
      </c>
      <c r="V4" s="1">
        <f t="shared" ref="V4:V5" si="2">L4^2</f>
        <v>1.0017701619861259</v>
      </c>
    </row>
    <row r="5" spans="1:23" x14ac:dyDescent="0.25">
      <c r="A5" s="3">
        <v>150.00134913793099</v>
      </c>
      <c r="B5" s="1">
        <v>130.81826989655201</v>
      </c>
      <c r="C5" s="1">
        <v>24.9074889310345</v>
      </c>
      <c r="D5">
        <v>100</v>
      </c>
      <c r="E5">
        <v>1E-3</v>
      </c>
      <c r="F5" s="1">
        <v>7.4704632413793099</v>
      </c>
      <c r="G5">
        <v>0</v>
      </c>
      <c r="H5">
        <v>0</v>
      </c>
      <c r="I5">
        <v>0</v>
      </c>
      <c r="J5" s="1">
        <v>7.1000000000000002E-4</v>
      </c>
      <c r="K5" s="1">
        <v>12.9016782068966</v>
      </c>
      <c r="L5" s="1">
        <v>1.2629511379310301</v>
      </c>
      <c r="M5" s="1">
        <v>-7.3307241379310297E-3</v>
      </c>
      <c r="N5">
        <v>1.3</v>
      </c>
      <c r="O5">
        <v>4</v>
      </c>
      <c r="P5">
        <v>359</v>
      </c>
      <c r="Q5" s="7">
        <v>42739.728506944448</v>
      </c>
      <c r="R5" s="1">
        <f t="shared" si="1"/>
        <v>5.3087335862068894</v>
      </c>
      <c r="S5" s="10"/>
      <c r="T5" s="10"/>
      <c r="U5" s="1">
        <f t="shared" si="0"/>
        <v>0.12363086035959658</v>
      </c>
      <c r="V5" s="1">
        <f t="shared" si="2"/>
        <v>1.5950455768012839</v>
      </c>
    </row>
    <row r="6" spans="1:23" x14ac:dyDescent="0.25">
      <c r="A6" s="3">
        <v>149.99579224137901</v>
      </c>
      <c r="B6" s="1">
        <v>128.637245965517</v>
      </c>
      <c r="C6" s="1">
        <v>24.856639103448298</v>
      </c>
      <c r="D6">
        <v>100</v>
      </c>
      <c r="E6">
        <v>1E-3</v>
      </c>
      <c r="F6" s="1">
        <v>12.779196827586199</v>
      </c>
      <c r="G6">
        <v>0</v>
      </c>
      <c r="H6">
        <v>0</v>
      </c>
      <c r="I6">
        <v>0</v>
      </c>
      <c r="J6" s="1">
        <v>-1.4788275862068999E-3</v>
      </c>
      <c r="K6" s="1">
        <v>4.1625000000000001E-4</v>
      </c>
      <c r="L6" s="1">
        <v>8.5826428571428495E-3</v>
      </c>
      <c r="M6" s="1">
        <v>-7.4351724137930999E-3</v>
      </c>
      <c r="N6">
        <v>0</v>
      </c>
      <c r="O6">
        <v>5</v>
      </c>
      <c r="P6">
        <v>359</v>
      </c>
      <c r="Q6" s="7">
        <v>42739.770173611112</v>
      </c>
      <c r="R6" s="1"/>
      <c r="S6" s="10"/>
      <c r="T6" s="10"/>
      <c r="U6" s="1"/>
      <c r="V6" s="1"/>
    </row>
    <row r="7" spans="1:23" x14ac:dyDescent="0.25">
      <c r="A7" s="3">
        <v>200.00040837930999</v>
      </c>
      <c r="B7" s="1">
        <v>172.401880689655</v>
      </c>
      <c r="C7" s="1">
        <v>24.876862586206901</v>
      </c>
      <c r="D7">
        <v>100</v>
      </c>
      <c r="E7">
        <v>1E-3</v>
      </c>
      <c r="F7" s="1">
        <v>19.319904896551702</v>
      </c>
      <c r="G7">
        <v>0</v>
      </c>
      <c r="H7">
        <v>0</v>
      </c>
      <c r="I7">
        <v>0</v>
      </c>
      <c r="J7" s="1">
        <v>2.8780689655172401E-3</v>
      </c>
      <c r="K7" s="1">
        <v>4.00740740740741E-4</v>
      </c>
      <c r="L7" s="1">
        <v>8.7798518518518495E-3</v>
      </c>
      <c r="M7" s="1">
        <v>-7.4339999999999996E-3</v>
      </c>
      <c r="N7">
        <v>0</v>
      </c>
      <c r="O7">
        <v>6</v>
      </c>
      <c r="P7">
        <v>719</v>
      </c>
      <c r="Q7" s="7">
        <v>42739.853506944448</v>
      </c>
      <c r="R7" s="1"/>
      <c r="S7" s="10"/>
      <c r="T7" s="10"/>
      <c r="U7" s="1"/>
      <c r="V7" s="1"/>
    </row>
    <row r="8" spans="1:23" x14ac:dyDescent="0.25">
      <c r="A8" s="3">
        <v>200.00094134482799</v>
      </c>
      <c r="B8" s="1">
        <v>173.026825</v>
      </c>
      <c r="C8" s="1">
        <v>24.880070103448301</v>
      </c>
      <c r="D8">
        <v>100</v>
      </c>
      <c r="E8">
        <v>1E-3</v>
      </c>
      <c r="F8" s="1">
        <v>17.497427758620699</v>
      </c>
      <c r="G8">
        <v>0</v>
      </c>
      <c r="H8">
        <v>0</v>
      </c>
      <c r="I8">
        <v>0</v>
      </c>
      <c r="J8" s="1">
        <v>2.8837931034482699E-3</v>
      </c>
      <c r="K8" s="1">
        <v>3.8090309259259301</v>
      </c>
      <c r="L8" s="1">
        <v>0.70247003571428601</v>
      </c>
      <c r="M8" s="1">
        <v>-7.4334482758620698E-3</v>
      </c>
      <c r="N8">
        <v>0.7</v>
      </c>
      <c r="O8">
        <v>7</v>
      </c>
      <c r="P8">
        <v>359</v>
      </c>
      <c r="Q8" s="7">
        <v>42739.895173611112</v>
      </c>
      <c r="R8" s="1">
        <f>$F$7-F8</f>
        <v>1.8224771379310027</v>
      </c>
      <c r="S8" s="10">
        <f>INDEX(LINEST(R8:R10,K8:K10),1)</f>
        <v>0.45864712375241989</v>
      </c>
      <c r="T8" s="10">
        <f>INDEX(LINEST(R8:R10,K8:K10),2)</f>
        <v>9.036185523577478E-2</v>
      </c>
      <c r="U8" s="1">
        <f t="shared" si="0"/>
        <v>0.12955110123094499</v>
      </c>
      <c r="V8" s="1">
        <f>L8^2</f>
        <v>0.49346415107643027</v>
      </c>
      <c r="W8" s="10">
        <f>INDEX(LINEST(V8:V10,R8:R10),1)</f>
        <v>0.30029755164089533</v>
      </c>
    </row>
    <row r="9" spans="1:23" x14ac:dyDescent="0.25">
      <c r="A9" s="3">
        <v>200.00108703448299</v>
      </c>
      <c r="B9" s="1">
        <v>173.72098786206899</v>
      </c>
      <c r="C9" s="1">
        <v>24.8971210689655</v>
      </c>
      <c r="D9">
        <v>100</v>
      </c>
      <c r="E9">
        <v>1E-3</v>
      </c>
      <c r="F9" s="1">
        <v>15.716430517241401</v>
      </c>
      <c r="G9">
        <v>0</v>
      </c>
      <c r="H9">
        <v>0</v>
      </c>
      <c r="I9">
        <v>0</v>
      </c>
      <c r="J9" s="1">
        <v>2.8851379310344798E-3</v>
      </c>
      <c r="K9" s="1">
        <v>7.6024141379310297</v>
      </c>
      <c r="L9" s="1">
        <v>1.0014964482758599</v>
      </c>
      <c r="M9" s="1">
        <v>-7.4344137931034501E-3</v>
      </c>
      <c r="N9">
        <v>1</v>
      </c>
      <c r="O9">
        <v>8</v>
      </c>
      <c r="P9">
        <v>359</v>
      </c>
      <c r="Q9" s="7">
        <v>42739.936840277776</v>
      </c>
      <c r="R9" s="1">
        <f t="shared" ref="R9:R10" si="3">$F$7-F9</f>
        <v>3.6034743793103008</v>
      </c>
      <c r="S9" s="10"/>
      <c r="T9" s="10"/>
      <c r="U9" s="1">
        <f t="shared" si="0"/>
        <v>0.13193113630904141</v>
      </c>
      <c r="V9" s="1">
        <f t="shared" ref="V9:V10" si="4">L9^2</f>
        <v>1.0029951359091622</v>
      </c>
    </row>
    <row r="10" spans="1:23" x14ac:dyDescent="0.25">
      <c r="A10" s="3">
        <v>200.001192310345</v>
      </c>
      <c r="B10" s="1">
        <v>174.74762968965501</v>
      </c>
      <c r="C10" s="1">
        <v>24.897281655172399</v>
      </c>
      <c r="D10">
        <v>100</v>
      </c>
      <c r="E10">
        <v>1E-3</v>
      </c>
      <c r="F10" s="1">
        <v>13.482575000000001</v>
      </c>
      <c r="G10">
        <v>0</v>
      </c>
      <c r="H10">
        <v>0</v>
      </c>
      <c r="I10">
        <v>0</v>
      </c>
      <c r="J10" s="1">
        <v>2.8822413793103499E-3</v>
      </c>
      <c r="K10" s="1">
        <v>12.5551193793103</v>
      </c>
      <c r="L10" s="1">
        <v>1.30279744827586</v>
      </c>
      <c r="M10" s="1">
        <v>-7.4330689655172401E-3</v>
      </c>
      <c r="N10">
        <v>1.3</v>
      </c>
      <c r="O10">
        <v>9</v>
      </c>
      <c r="P10">
        <v>359</v>
      </c>
      <c r="Q10" s="7">
        <v>42739.978506944448</v>
      </c>
      <c r="R10" s="1">
        <f t="shared" si="3"/>
        <v>5.8373298965517009</v>
      </c>
      <c r="S10" s="10"/>
      <c r="T10" s="10"/>
      <c r="U10" s="1">
        <f t="shared" si="0"/>
        <v>0.13518638413196274</v>
      </c>
      <c r="V10" s="1">
        <f t="shared" si="4"/>
        <v>1.6972811912340919</v>
      </c>
    </row>
    <row r="11" spans="1:23" x14ac:dyDescent="0.25">
      <c r="A11" s="3">
        <v>199.99647103448299</v>
      </c>
      <c r="B11" s="1">
        <v>172.51666668965501</v>
      </c>
      <c r="C11" s="1">
        <v>24.886840586206901</v>
      </c>
      <c r="D11">
        <v>100</v>
      </c>
      <c r="E11">
        <v>1E-3</v>
      </c>
      <c r="F11" s="1">
        <v>19.152267793103402</v>
      </c>
      <c r="G11">
        <v>0</v>
      </c>
      <c r="H11">
        <v>0</v>
      </c>
      <c r="I11">
        <v>0</v>
      </c>
      <c r="J11" s="1">
        <v>2.8784137931034499E-3</v>
      </c>
      <c r="K11" s="1">
        <v>4.4641379310344798E-4</v>
      </c>
      <c r="L11" s="1">
        <v>9.1706206896551706E-3</v>
      </c>
      <c r="M11" s="1">
        <v>-7.4333793103448197E-3</v>
      </c>
      <c r="N11">
        <v>0</v>
      </c>
      <c r="O11">
        <v>10</v>
      </c>
      <c r="P11">
        <v>359</v>
      </c>
      <c r="Q11" s="7">
        <v>42740.020173611112</v>
      </c>
      <c r="R11" s="1"/>
      <c r="S11" s="10"/>
      <c r="T11" s="10"/>
      <c r="U11" s="1"/>
      <c r="V11" s="1"/>
    </row>
    <row r="12" spans="1:23" x14ac:dyDescent="0.25">
      <c r="A12" s="3">
        <v>249.999864793103</v>
      </c>
      <c r="B12" s="1">
        <v>216.500467241379</v>
      </c>
      <c r="C12" s="1">
        <v>24.929811344827598</v>
      </c>
      <c r="D12">
        <v>100</v>
      </c>
      <c r="E12">
        <v>1E-3</v>
      </c>
      <c r="F12" s="1">
        <v>26.255888551724102</v>
      </c>
      <c r="G12">
        <v>0</v>
      </c>
      <c r="H12">
        <v>0</v>
      </c>
      <c r="I12">
        <v>0</v>
      </c>
      <c r="J12" s="1">
        <v>2.8765172413793101E-3</v>
      </c>
      <c r="K12" s="1">
        <v>4.0835714285714298E-4</v>
      </c>
      <c r="L12" s="1">
        <v>9.2886785714285693E-3</v>
      </c>
      <c r="M12" s="1">
        <v>-7.4343448275861999E-3</v>
      </c>
      <c r="N12">
        <v>0</v>
      </c>
      <c r="O12">
        <v>11</v>
      </c>
      <c r="P12">
        <v>719</v>
      </c>
      <c r="Q12" s="7">
        <v>42740.103506944448</v>
      </c>
      <c r="R12" s="1"/>
      <c r="S12" s="10"/>
      <c r="T12" s="10"/>
      <c r="U12" s="1"/>
      <c r="V12" s="1"/>
    </row>
    <row r="13" spans="1:23" x14ac:dyDescent="0.25">
      <c r="A13" s="3">
        <v>250.000604068966</v>
      </c>
      <c r="B13" s="1">
        <v>217.069545793103</v>
      </c>
      <c r="C13" s="1">
        <v>24.9383126206897</v>
      </c>
      <c r="D13">
        <v>100</v>
      </c>
      <c r="E13">
        <v>1E-3</v>
      </c>
      <c r="F13" s="1">
        <v>24.496986137931</v>
      </c>
      <c r="G13">
        <v>0</v>
      </c>
      <c r="H13">
        <v>0</v>
      </c>
      <c r="I13">
        <v>0</v>
      </c>
      <c r="J13" s="1">
        <v>2.8780344827586202E-3</v>
      </c>
      <c r="K13" s="1">
        <v>3.44563034482759</v>
      </c>
      <c r="L13" s="1">
        <v>0.70298813793103399</v>
      </c>
      <c r="M13" s="1">
        <v>-7.4350344827586196E-3</v>
      </c>
      <c r="N13">
        <v>0.7</v>
      </c>
      <c r="O13">
        <v>12</v>
      </c>
      <c r="P13">
        <v>359</v>
      </c>
      <c r="Q13" s="7">
        <v>42740.145173611112</v>
      </c>
      <c r="R13" s="1">
        <f>$F$12-F13</f>
        <v>1.758902413793102</v>
      </c>
      <c r="S13" s="10">
        <f>INDEX(LINEST(R13:R15,K13:K15),1)</f>
        <v>0.49604923512116861</v>
      </c>
      <c r="T13" s="10">
        <f>INDEX(LINEST(R13:R15,K13:K15),2)</f>
        <v>6.3016058835399402E-2</v>
      </c>
      <c r="U13" s="1">
        <f t="shared" si="0"/>
        <v>0.14342580968199317</v>
      </c>
      <c r="V13" s="1">
        <f>L13^2</f>
        <v>0.49419232207174246</v>
      </c>
      <c r="W13" s="10">
        <f>INDEX(LINEST(V13:V15,R13:R15),1)</f>
        <v>0.30319626334600791</v>
      </c>
    </row>
    <row r="14" spans="1:23" x14ac:dyDescent="0.25">
      <c r="A14" s="3">
        <v>250.00006468965501</v>
      </c>
      <c r="B14" s="1">
        <v>217.68131286206901</v>
      </c>
      <c r="C14" s="1">
        <v>24.938423103448301</v>
      </c>
      <c r="D14">
        <v>100</v>
      </c>
      <c r="E14">
        <v>1E-3</v>
      </c>
      <c r="F14" s="1">
        <v>22.747499793103501</v>
      </c>
      <c r="G14">
        <v>0</v>
      </c>
      <c r="H14">
        <v>0</v>
      </c>
      <c r="I14">
        <v>0</v>
      </c>
      <c r="J14" s="1">
        <v>2.8761379310344799E-3</v>
      </c>
      <c r="K14" s="1">
        <v>6.8984133793103402</v>
      </c>
      <c r="L14" s="1">
        <v>1.00165834482759</v>
      </c>
      <c r="M14" s="1">
        <v>-7.4341724137930998E-3</v>
      </c>
      <c r="N14">
        <v>1</v>
      </c>
      <c r="O14">
        <v>13</v>
      </c>
      <c r="P14">
        <v>359</v>
      </c>
      <c r="Q14" s="7">
        <v>42740.186840277776</v>
      </c>
      <c r="R14" s="1">
        <f t="shared" ref="R14:R15" si="5">$F$12-F14</f>
        <v>3.5083887586206011</v>
      </c>
      <c r="S14" s="10"/>
      <c r="T14" s="10"/>
      <c r="U14" s="1">
        <f t="shared" si="0"/>
        <v>0.14544205813642511</v>
      </c>
      <c r="V14" s="1">
        <f t="shared" ref="V14:V15" si="6">L14^2</f>
        <v>1.0033194397627472</v>
      </c>
    </row>
    <row r="15" spans="1:23" x14ac:dyDescent="0.25">
      <c r="A15" s="3">
        <v>250.000833413793</v>
      </c>
      <c r="B15" s="1">
        <v>218.610696758621</v>
      </c>
      <c r="C15" s="1">
        <v>24.935977793103401</v>
      </c>
      <c r="D15">
        <v>100</v>
      </c>
      <c r="E15">
        <v>1E-3</v>
      </c>
      <c r="F15" s="1">
        <v>20.523827689655199</v>
      </c>
      <c r="G15">
        <v>0</v>
      </c>
      <c r="H15">
        <v>0</v>
      </c>
      <c r="I15">
        <v>0</v>
      </c>
      <c r="J15" s="1">
        <v>2.8792413793103399E-3</v>
      </c>
      <c r="K15" s="1">
        <v>11.448760482758599</v>
      </c>
      <c r="L15" s="1">
        <v>1.30276951724138</v>
      </c>
      <c r="M15" s="1">
        <v>-7.4340689655172402E-3</v>
      </c>
      <c r="N15">
        <v>1.3</v>
      </c>
      <c r="O15">
        <v>14</v>
      </c>
      <c r="P15">
        <v>359</v>
      </c>
      <c r="Q15" s="7">
        <v>42740.228506944448</v>
      </c>
      <c r="R15" s="1">
        <f t="shared" si="5"/>
        <v>5.7320608620689022</v>
      </c>
      <c r="S15" s="10"/>
      <c r="T15" s="10"/>
      <c r="U15" s="1">
        <f t="shared" si="0"/>
        <v>0.14824385728125505</v>
      </c>
      <c r="V15" s="1">
        <f t="shared" si="6"/>
        <v>1.6972084150533384</v>
      </c>
    </row>
    <row r="16" spans="1:23" x14ac:dyDescent="0.25">
      <c r="A16" s="3">
        <v>249.99809531034501</v>
      </c>
      <c r="B16" s="1">
        <v>216.54045634482799</v>
      </c>
      <c r="C16" s="1">
        <v>24.897302689655199</v>
      </c>
      <c r="D16">
        <v>100</v>
      </c>
      <c r="E16">
        <v>1E-3</v>
      </c>
      <c r="F16" s="1">
        <v>26.162844344827601</v>
      </c>
      <c r="G16">
        <v>0</v>
      </c>
      <c r="H16">
        <v>0</v>
      </c>
      <c r="I16">
        <v>0</v>
      </c>
      <c r="J16" s="1">
        <v>2.88427586206896E-3</v>
      </c>
      <c r="K16" s="1">
        <v>4.1648275862069E-4</v>
      </c>
      <c r="L16" s="1">
        <v>9.3029655172413798E-3</v>
      </c>
      <c r="M16" s="1">
        <v>-7.4325172413793102E-3</v>
      </c>
      <c r="N16">
        <v>0</v>
      </c>
      <c r="O16">
        <v>15</v>
      </c>
      <c r="P16">
        <v>359</v>
      </c>
      <c r="Q16" s="7">
        <v>42740.270173611112</v>
      </c>
      <c r="R16" s="1"/>
      <c r="S16" s="10"/>
      <c r="T16" s="10"/>
      <c r="U16" s="1"/>
      <c r="V16" s="1"/>
    </row>
    <row r="17" spans="1:23" x14ac:dyDescent="0.25">
      <c r="A17" s="3">
        <v>299.99917493103402</v>
      </c>
      <c r="B17" s="1">
        <v>261.55025403448298</v>
      </c>
      <c r="C17" s="1">
        <v>24.941965689655198</v>
      </c>
      <c r="D17">
        <v>100</v>
      </c>
      <c r="E17">
        <v>1E-3</v>
      </c>
      <c r="F17" s="1">
        <v>33.947655517241401</v>
      </c>
      <c r="G17">
        <v>0</v>
      </c>
      <c r="H17">
        <v>0</v>
      </c>
      <c r="I17">
        <v>0</v>
      </c>
      <c r="J17" s="1">
        <v>2.8827931034482801E-3</v>
      </c>
      <c r="K17" s="1">
        <v>3.8355172413793098E-4</v>
      </c>
      <c r="L17" s="1">
        <v>9.5755172413793093E-3</v>
      </c>
      <c r="M17" s="1">
        <v>-7.4324827586206904E-3</v>
      </c>
      <c r="N17">
        <v>0</v>
      </c>
      <c r="O17">
        <v>16</v>
      </c>
      <c r="P17">
        <v>719</v>
      </c>
      <c r="Q17" s="7">
        <v>42740.353506944448</v>
      </c>
      <c r="R17" s="1"/>
      <c r="S17" s="10"/>
      <c r="T17" s="10"/>
      <c r="U17" s="1"/>
      <c r="V17" s="1"/>
    </row>
    <row r="18" spans="1:23" x14ac:dyDescent="0.25">
      <c r="A18" s="3">
        <v>300.00091131034497</v>
      </c>
      <c r="B18" s="1">
        <v>262.24572755172397</v>
      </c>
      <c r="C18" s="1">
        <v>24.942778482758602</v>
      </c>
      <c r="D18">
        <v>100</v>
      </c>
      <c r="E18">
        <v>1E-3</v>
      </c>
      <c r="F18" s="1">
        <v>31.8023549310345</v>
      </c>
      <c r="G18">
        <v>0</v>
      </c>
      <c r="H18">
        <v>0</v>
      </c>
      <c r="I18">
        <v>0</v>
      </c>
      <c r="J18" s="1">
        <v>-4.0834482758620702E-4</v>
      </c>
      <c r="K18" s="1">
        <v>4.0193392758620696</v>
      </c>
      <c r="L18" s="1">
        <v>0.80217879310344797</v>
      </c>
      <c r="M18" s="1">
        <v>-7.4318620689655104E-3</v>
      </c>
      <c r="N18">
        <v>0.8</v>
      </c>
      <c r="O18">
        <v>17</v>
      </c>
      <c r="P18">
        <v>359</v>
      </c>
      <c r="Q18" s="7">
        <v>42740.395173611112</v>
      </c>
      <c r="R18" s="1">
        <f>$F$17-F18</f>
        <v>2.1453005862069006</v>
      </c>
      <c r="S18" s="10">
        <f>INDEX(LINEST(R18:R20,K18:K20),1)</f>
        <v>0.52737184662933012</v>
      </c>
      <c r="T18" s="10">
        <f>INDEX(LINEST(R18:R20,K18:K20),2)</f>
        <v>5.019065030164338E-2</v>
      </c>
      <c r="U18" s="1">
        <f t="shared" si="0"/>
        <v>0.16009865600780573</v>
      </c>
      <c r="V18" s="1">
        <f>L18^2</f>
        <v>0.64349081610490444</v>
      </c>
      <c r="W18" s="10">
        <f>INDEX(LINEST(V18:V20,R18:R20),1)</f>
        <v>0.31680483964863299</v>
      </c>
    </row>
    <row r="19" spans="1:23" x14ac:dyDescent="0.25">
      <c r="A19" s="3">
        <v>300.00008641379299</v>
      </c>
      <c r="B19" s="1">
        <v>262.90983744827599</v>
      </c>
      <c r="C19" s="1">
        <v>24.959717620689698</v>
      </c>
      <c r="D19">
        <v>100</v>
      </c>
      <c r="E19">
        <v>1E-3</v>
      </c>
      <c r="F19" s="1">
        <v>29.893818827586198</v>
      </c>
      <c r="G19">
        <v>0</v>
      </c>
      <c r="H19">
        <v>0</v>
      </c>
      <c r="I19">
        <v>0</v>
      </c>
      <c r="J19" s="1">
        <v>-1.47086206896552E-3</v>
      </c>
      <c r="K19" s="1">
        <v>7.5083226428571397</v>
      </c>
      <c r="L19" s="1">
        <v>1.1031384285714301</v>
      </c>
      <c r="M19" s="1">
        <v>-7.4321379310344797E-3</v>
      </c>
      <c r="N19">
        <v>1.1000000000000001</v>
      </c>
      <c r="O19">
        <v>18</v>
      </c>
      <c r="P19">
        <v>359</v>
      </c>
      <c r="Q19" s="7">
        <v>42740.436840277776</v>
      </c>
      <c r="R19" s="1">
        <f t="shared" ref="R19:R20" si="7">$F$17-F19</f>
        <v>4.0538366896552027</v>
      </c>
      <c r="S19" s="10"/>
      <c r="T19" s="10"/>
      <c r="U19" s="1">
        <f t="shared" si="0"/>
        <v>0.16207539958991055</v>
      </c>
      <c r="V19" s="1">
        <f t="shared" ref="V19:V20" si="8">L19^2</f>
        <v>1.2169143925910442</v>
      </c>
    </row>
    <row r="20" spans="1:23" x14ac:dyDescent="0.25">
      <c r="A20" s="3">
        <v>299.998633068966</v>
      </c>
      <c r="B20" s="1">
        <v>263.872255517241</v>
      </c>
      <c r="C20" s="1">
        <v>24.974016103448299</v>
      </c>
      <c r="D20">
        <v>100</v>
      </c>
      <c r="E20">
        <v>1E-3</v>
      </c>
      <c r="F20" s="1">
        <v>27.6252207241379</v>
      </c>
      <c r="G20">
        <v>0</v>
      </c>
      <c r="H20">
        <v>0</v>
      </c>
      <c r="I20">
        <v>0</v>
      </c>
      <c r="J20" s="1">
        <v>-1.4233793103448299E-3</v>
      </c>
      <c r="K20" s="1">
        <v>11.9301699642857</v>
      </c>
      <c r="L20" s="1">
        <v>1.4018144482758601</v>
      </c>
      <c r="M20" s="1">
        <v>-7.2053793103448198E-3</v>
      </c>
      <c r="N20">
        <v>1.4</v>
      </c>
      <c r="O20">
        <v>19</v>
      </c>
      <c r="P20">
        <v>359</v>
      </c>
      <c r="Q20" s="7">
        <v>42740.478506944448</v>
      </c>
      <c r="R20" s="1">
        <f t="shared" si="7"/>
        <v>6.3224347931035005</v>
      </c>
      <c r="S20" s="10"/>
      <c r="T20" s="10"/>
      <c r="U20" s="1">
        <f t="shared" si="0"/>
        <v>0.16471548630720706</v>
      </c>
      <c r="V20" s="1">
        <f t="shared" si="8"/>
        <v>1.9650837473949541</v>
      </c>
    </row>
    <row r="21" spans="1:23" x14ac:dyDescent="0.25">
      <c r="A21" s="3">
        <v>299.999005551724</v>
      </c>
      <c r="B21" s="1">
        <v>261.59564106896602</v>
      </c>
      <c r="C21" s="1">
        <v>24.961523</v>
      </c>
      <c r="D21">
        <v>100</v>
      </c>
      <c r="E21">
        <v>1E-3</v>
      </c>
      <c r="F21" s="1">
        <v>33.9230318275862</v>
      </c>
      <c r="G21">
        <v>0</v>
      </c>
      <c r="H21">
        <v>0</v>
      </c>
      <c r="I21">
        <v>0</v>
      </c>
      <c r="J21" s="1">
        <v>-1.42475862068966E-3</v>
      </c>
      <c r="K21" s="1">
        <v>3.6603571428571398E-4</v>
      </c>
      <c r="L21" s="1">
        <v>9.4286785714285705E-3</v>
      </c>
      <c r="M21" s="1">
        <v>-7.2092068965517201E-3</v>
      </c>
      <c r="N21">
        <v>0</v>
      </c>
      <c r="O21">
        <v>20</v>
      </c>
      <c r="P21">
        <v>359</v>
      </c>
      <c r="Q21" s="7">
        <v>42740.520173611112</v>
      </c>
      <c r="R21" s="1"/>
      <c r="S21" s="10"/>
      <c r="T21" s="10"/>
      <c r="U21" s="1"/>
      <c r="V21" s="1"/>
    </row>
    <row r="22" spans="1:23" x14ac:dyDescent="0.25">
      <c r="A22" s="3">
        <v>349.99831096551702</v>
      </c>
      <c r="B22" s="1">
        <v>308.07827765517197</v>
      </c>
      <c r="C22" s="1">
        <v>25.0291682068966</v>
      </c>
      <c r="D22">
        <v>100</v>
      </c>
      <c r="E22">
        <v>1E-3</v>
      </c>
      <c r="F22" s="1">
        <v>42.548245965517197</v>
      </c>
      <c r="G22">
        <v>0</v>
      </c>
      <c r="H22">
        <v>0</v>
      </c>
      <c r="I22">
        <v>0</v>
      </c>
      <c r="J22" s="1">
        <v>-4.13551724137931E-4</v>
      </c>
      <c r="K22" s="1">
        <v>2.8293103448275898E-4</v>
      </c>
      <c r="L22" s="1">
        <v>9.1044482758620704E-3</v>
      </c>
      <c r="M22" s="1">
        <v>-7.4345172413793096E-3</v>
      </c>
      <c r="N22">
        <v>0</v>
      </c>
      <c r="O22">
        <v>21</v>
      </c>
      <c r="P22">
        <v>719</v>
      </c>
      <c r="Q22" s="7">
        <v>42740.603506944448</v>
      </c>
      <c r="R22" s="1"/>
      <c r="S22" s="10"/>
      <c r="T22" s="10"/>
      <c r="U22" s="1"/>
      <c r="V22" s="1"/>
    </row>
    <row r="23" spans="1:23" x14ac:dyDescent="0.25">
      <c r="A23" s="3">
        <v>349.99819006896598</v>
      </c>
      <c r="B23" s="1">
        <v>308.74827634482801</v>
      </c>
      <c r="C23" s="1">
        <v>25.066588517241399</v>
      </c>
      <c r="D23">
        <v>100</v>
      </c>
      <c r="E23">
        <v>1E-3</v>
      </c>
      <c r="F23" s="1">
        <v>40.582939724137901</v>
      </c>
      <c r="G23">
        <v>0</v>
      </c>
      <c r="H23">
        <v>0</v>
      </c>
      <c r="I23">
        <v>0</v>
      </c>
      <c r="J23" s="1">
        <v>1.7474137931034501E-3</v>
      </c>
      <c r="K23" s="1">
        <v>3.5857738620689701</v>
      </c>
      <c r="L23" s="1">
        <v>0.80158989655172397</v>
      </c>
      <c r="M23" s="1">
        <v>-7.4361379310344802E-3</v>
      </c>
      <c r="N23">
        <v>0.8</v>
      </c>
      <c r="O23">
        <v>22</v>
      </c>
      <c r="P23">
        <v>359</v>
      </c>
      <c r="Q23" s="7">
        <v>42740.645173611112</v>
      </c>
      <c r="R23" s="1">
        <f>$F$22-F23</f>
        <v>1.9653062413792952</v>
      </c>
      <c r="S23" s="10">
        <f>INDEX(LINEST(R23:R24,K23:K24),1)</f>
        <v>0.55576172701788262</v>
      </c>
      <c r="T23" s="10">
        <f>INDEX(LINEST(R23:R24,K23:K24),2)</f>
        <v>-2.752963289973831E-2</v>
      </c>
      <c r="U23" s="1">
        <f>L23^2/K23</f>
        <v>0.17919321936354854</v>
      </c>
      <c r="V23" s="1">
        <f>L23^2</f>
        <v>0.64254636225380357</v>
      </c>
      <c r="W23" s="10">
        <f>INDEX(LINEST(V23:V24,R23:R24),1)</f>
        <v>0.3290841242742984</v>
      </c>
    </row>
    <row r="24" spans="1:23" x14ac:dyDescent="0.25">
      <c r="A24" s="3">
        <v>349.99993255172399</v>
      </c>
      <c r="B24" s="1">
        <v>309.39624651724102</v>
      </c>
      <c r="C24" s="1">
        <v>25.047933827586199</v>
      </c>
      <c r="D24">
        <v>100</v>
      </c>
      <c r="E24">
        <v>1E-3</v>
      </c>
      <c r="F24" s="1">
        <v>38.841452137931</v>
      </c>
      <c r="G24">
        <v>0</v>
      </c>
      <c r="H24">
        <v>0</v>
      </c>
      <c r="I24">
        <v>0</v>
      </c>
      <c r="J24" s="1">
        <v>1.76227586206897E-3</v>
      </c>
      <c r="K24" s="1">
        <v>6.7192886428571503</v>
      </c>
      <c r="L24" s="1">
        <v>1.10256168965517</v>
      </c>
      <c r="M24" s="1">
        <v>-7.4347586206896504E-3</v>
      </c>
      <c r="N24">
        <v>1.1000000000000001</v>
      </c>
      <c r="O24">
        <v>23</v>
      </c>
      <c r="P24">
        <v>359</v>
      </c>
      <c r="Q24" s="7">
        <v>42740.686840277776</v>
      </c>
      <c r="R24" s="1">
        <f t="shared" ref="R24:R25" si="9">$F$22-F24</f>
        <v>3.7067938275861962</v>
      </c>
      <c r="S24" s="10"/>
      <c r="T24" s="10"/>
      <c r="U24" s="1">
        <f t="shared" si="0"/>
        <v>0.18091830015183757</v>
      </c>
      <c r="V24" s="1">
        <f t="shared" ref="V24" si="10">L24^2</f>
        <v>1.2156422794952633</v>
      </c>
    </row>
    <row r="25" spans="1:23" x14ac:dyDescent="0.25">
      <c r="A25" s="3">
        <v>349.94207355172398</v>
      </c>
      <c r="B25" s="1">
        <v>310.07819655172398</v>
      </c>
      <c r="C25" s="1">
        <v>25.078207068965501</v>
      </c>
      <c r="D25">
        <v>100</v>
      </c>
      <c r="E25">
        <v>1E-3</v>
      </c>
      <c r="F25" s="1">
        <v>38.0881718965517</v>
      </c>
      <c r="G25">
        <v>0</v>
      </c>
      <c r="H25">
        <v>0</v>
      </c>
      <c r="I25">
        <v>0</v>
      </c>
      <c r="J25" s="1">
        <v>1.9019310344827599E-3</v>
      </c>
      <c r="K25" s="1">
        <v>1.64846188461538</v>
      </c>
      <c r="L25" s="1">
        <v>0.20762122222222201</v>
      </c>
      <c r="M25" s="1">
        <v>-7.4008620689655098E-3</v>
      </c>
      <c r="N25">
        <v>1.4</v>
      </c>
      <c r="O25">
        <v>24</v>
      </c>
      <c r="P25">
        <v>359</v>
      </c>
      <c r="Q25" s="7">
        <v>42740.728506944448</v>
      </c>
      <c r="R25" s="1">
        <f t="shared" si="9"/>
        <v>4.460074068965497</v>
      </c>
      <c r="S25" s="10"/>
      <c r="T25" s="10"/>
      <c r="U25" s="1"/>
      <c r="V25" s="1"/>
    </row>
    <row r="26" spans="1:23" x14ac:dyDescent="0.25">
      <c r="A26" s="3">
        <v>349.99707244827601</v>
      </c>
      <c r="B26" s="1">
        <v>308.13791627586198</v>
      </c>
      <c r="C26" s="1">
        <v>25.0337417586207</v>
      </c>
      <c r="D26">
        <v>100</v>
      </c>
      <c r="E26">
        <v>1E-3</v>
      </c>
      <c r="F26" s="1">
        <v>42.722915862069001</v>
      </c>
      <c r="G26">
        <v>0</v>
      </c>
      <c r="H26">
        <v>0</v>
      </c>
      <c r="I26">
        <v>0</v>
      </c>
      <c r="J26" s="1">
        <v>8.2765517241379304E-4</v>
      </c>
      <c r="K26" s="1">
        <v>0</v>
      </c>
      <c r="L26" s="1">
        <v>0</v>
      </c>
      <c r="M26" s="1">
        <v>-7.4000344827586202E-3</v>
      </c>
      <c r="N26">
        <v>0</v>
      </c>
      <c r="O26">
        <v>25</v>
      </c>
      <c r="P26">
        <v>359</v>
      </c>
      <c r="Q26" s="7">
        <v>42740.770173611112</v>
      </c>
      <c r="R26" s="1"/>
      <c r="S26" s="10"/>
      <c r="T26" s="10"/>
      <c r="U26" s="1"/>
      <c r="V26" s="1"/>
    </row>
    <row r="27" spans="1:23" x14ac:dyDescent="0.25">
      <c r="A27" s="3">
        <v>399.99966224137899</v>
      </c>
      <c r="B27" s="1">
        <v>356.37061817241403</v>
      </c>
      <c r="C27" s="1">
        <v>25.089386379310302</v>
      </c>
      <c r="D27">
        <v>100</v>
      </c>
      <c r="E27">
        <v>1E-3</v>
      </c>
      <c r="F27" s="1">
        <v>52.377991931034501</v>
      </c>
      <c r="G27">
        <v>0</v>
      </c>
      <c r="H27">
        <v>0</v>
      </c>
      <c r="I27">
        <v>0</v>
      </c>
      <c r="J27" s="1">
        <v>2.9757241379310302E-3</v>
      </c>
      <c r="K27" s="1">
        <v>0</v>
      </c>
      <c r="L27" s="1">
        <v>0</v>
      </c>
      <c r="M27" s="1">
        <v>-7.4024137931034397E-3</v>
      </c>
      <c r="N27">
        <v>0</v>
      </c>
      <c r="O27">
        <v>26</v>
      </c>
      <c r="P27">
        <v>719</v>
      </c>
      <c r="Q27" s="7">
        <v>42740.853506944448</v>
      </c>
      <c r="R27" s="1"/>
      <c r="S27" s="10"/>
      <c r="T27" s="10"/>
      <c r="U27" s="1"/>
      <c r="V27" s="1"/>
    </row>
    <row r="28" spans="1:23" x14ac:dyDescent="0.25">
      <c r="A28" s="3">
        <v>400.000848241379</v>
      </c>
      <c r="B28" s="1">
        <v>356.36754631034501</v>
      </c>
      <c r="C28" s="1">
        <v>25.0777705517241</v>
      </c>
      <c r="D28">
        <v>100</v>
      </c>
      <c r="E28">
        <v>1E-3</v>
      </c>
      <c r="F28" s="1">
        <v>52.366485344827602</v>
      </c>
      <c r="G28">
        <v>0</v>
      </c>
      <c r="H28">
        <v>0</v>
      </c>
      <c r="I28">
        <v>0</v>
      </c>
      <c r="J28" s="1">
        <v>2.6530689655172401E-3</v>
      </c>
      <c r="K28" s="1">
        <v>0</v>
      </c>
      <c r="L28" s="1">
        <v>0</v>
      </c>
      <c r="M28" s="1">
        <v>-7.4030344827586197E-3</v>
      </c>
      <c r="N28">
        <v>0.9</v>
      </c>
      <c r="O28">
        <v>27</v>
      </c>
      <c r="P28">
        <v>359</v>
      </c>
      <c r="Q28" s="7">
        <v>42740.895173611112</v>
      </c>
      <c r="R28" s="1"/>
      <c r="S28" s="10"/>
      <c r="T28" s="10"/>
      <c r="U28" s="1"/>
      <c r="V28" s="1"/>
      <c r="W28" s="10"/>
    </row>
    <row r="29" spans="1:23" x14ac:dyDescent="0.25">
      <c r="A29" s="3"/>
      <c r="B29" s="1"/>
      <c r="C29" s="1"/>
      <c r="F29" s="1"/>
      <c r="R29" s="1"/>
      <c r="S29" s="1"/>
      <c r="T29" s="1"/>
      <c r="U29" s="1"/>
      <c r="V29" s="1"/>
    </row>
    <row r="30" spans="1:23" x14ac:dyDescent="0.25">
      <c r="A30" s="3"/>
      <c r="B30" s="1"/>
      <c r="C30" s="1"/>
      <c r="F30" s="1"/>
      <c r="R30" s="1"/>
      <c r="S30" s="1"/>
      <c r="T30" s="1"/>
      <c r="U30" s="1"/>
      <c r="V30" s="1"/>
    </row>
    <row r="31" spans="1:23" x14ac:dyDescent="0.25">
      <c r="A31" s="3"/>
      <c r="B31" s="1"/>
      <c r="C31" s="1"/>
      <c r="R31" s="1"/>
      <c r="S31" s="1"/>
      <c r="T31" s="1"/>
      <c r="U31" s="1"/>
      <c r="V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AllDC</vt:lpstr>
      <vt:lpstr>ipb1-30b-he-110816</vt:lpstr>
      <vt:lpstr>ipb1-30b-he-122016</vt:lpstr>
      <vt:lpstr>sri-ipb2-DC-h2-101516</vt:lpstr>
      <vt:lpstr>sri-ipb2-DC-he-123116</vt:lpstr>
      <vt:lpstr>ipb3-32b-he-120916</vt:lpstr>
      <vt:lpstr>ipb3-32b-h2-12312016</vt:lpstr>
      <vt:lpstr>ipb3-32b-he-01022017</vt:lpstr>
      <vt:lpstr>ipb3-32b-he-01042017</vt:lpstr>
      <vt:lpstr>sri-ipb2-01072017</vt:lpstr>
      <vt:lpstr>ipb3-32b-01092017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2017-01-06T22:52:13Z</cp:lastPrinted>
  <dcterms:created xsi:type="dcterms:W3CDTF">2016-09-09T17:56:47Z</dcterms:created>
  <dcterms:modified xsi:type="dcterms:W3CDTF">2017-01-09T18:31:48Z</dcterms:modified>
</cp:coreProperties>
</file>