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2540" tabRatio="862"/>
  </bookViews>
  <sheets>
    <sheet name="summary" sheetId="25" r:id="rId1"/>
    <sheet name="ipb1-29b-he" sheetId="40" r:id="rId2"/>
    <sheet name="ipb1-29b-h2" sheetId="39" r:id="rId3"/>
    <sheet name="ipb1-30b-he" sheetId="32" r:id="rId4"/>
    <sheet name="ipb1-30b-he-122016" sheetId="31" r:id="rId5"/>
    <sheet name="sri-ipb2-h2" sheetId="35" r:id="rId6"/>
    <sheet name="sri-ipb2-he-123116" sheetId="29" r:id="rId7"/>
    <sheet name="ipb3-32b-he" sheetId="34" r:id="rId8"/>
    <sheet name="ipb3-32b-h2" sheetId="30" r:id="rId9"/>
    <sheet name="ipb3-32b-he-01022017" sheetId="33" r:id="rId10"/>
    <sheet name="ipb3-32b-he-01042017" sheetId="36" r:id="rId11"/>
    <sheet name="sri-ipb2-h2-q" sheetId="37" r:id="rId12"/>
    <sheet name="ipb3-32b-h2-q" sheetId="38" r:id="rId13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W28" i="30" l="1"/>
  <c r="AM3" i="25"/>
  <c r="AL3" i="25"/>
  <c r="AK3" i="25"/>
  <c r="AJ3" i="25"/>
  <c r="AI3" i="25"/>
  <c r="AH3" i="25"/>
  <c r="AG3" i="25"/>
  <c r="AF3" i="25"/>
  <c r="W23" i="30"/>
  <c r="W18" i="30"/>
  <c r="W13" i="30"/>
  <c r="W8" i="30"/>
  <c r="W3" i="30"/>
  <c r="W3" i="34"/>
  <c r="W18" i="34"/>
  <c r="W13" i="34"/>
  <c r="W8" i="34"/>
  <c r="W38" i="35"/>
  <c r="W33" i="35"/>
  <c r="W28" i="35"/>
  <c r="W23" i="35"/>
  <c r="W18" i="35"/>
  <c r="W13" i="35"/>
  <c r="W8" i="35"/>
  <c r="W3" i="35"/>
  <c r="W38" i="32"/>
  <c r="W33" i="32"/>
  <c r="W28" i="32"/>
  <c r="W23" i="32"/>
  <c r="W18" i="32"/>
  <c r="W13" i="32"/>
  <c r="W3" i="32"/>
  <c r="W8" i="32"/>
  <c r="Z38" i="39"/>
  <c r="Z33" i="39"/>
  <c r="Z28" i="39"/>
  <c r="Z23" i="39"/>
  <c r="Z18" i="39"/>
  <c r="Z13" i="39"/>
  <c r="Z8" i="39"/>
  <c r="Z3" i="39"/>
  <c r="W33" i="39"/>
  <c r="W28" i="39"/>
  <c r="W23" i="39"/>
  <c r="W18" i="39"/>
  <c r="W13" i="39"/>
  <c r="W8" i="39"/>
  <c r="W3" i="39"/>
  <c r="Z38" i="40"/>
  <c r="Z33" i="40"/>
  <c r="Z28" i="40"/>
  <c r="Z23" i="40"/>
  <c r="Z18" i="40"/>
  <c r="Z13" i="40"/>
  <c r="Z8" i="40"/>
  <c r="Z3" i="40"/>
  <c r="V3" i="40"/>
  <c r="W38" i="40" l="1"/>
  <c r="W33" i="40"/>
  <c r="W28" i="40"/>
  <c r="W23" i="40"/>
  <c r="W18" i="40"/>
  <c r="W13" i="40"/>
  <c r="W8" i="40"/>
  <c r="W3" i="40"/>
  <c r="X18" i="34"/>
  <c r="X30" i="31"/>
  <c r="V30" i="31"/>
  <c r="U30" i="31"/>
  <c r="R30" i="31"/>
  <c r="X29" i="31"/>
  <c r="V29" i="31"/>
  <c r="U29" i="31"/>
  <c r="R29" i="31"/>
  <c r="X28" i="31"/>
  <c r="V28" i="31"/>
  <c r="U28" i="31"/>
  <c r="T28" i="31"/>
  <c r="R28" i="31"/>
  <c r="S28" i="31" s="1"/>
  <c r="X25" i="31"/>
  <c r="V25" i="31"/>
  <c r="U25" i="31"/>
  <c r="R25" i="31"/>
  <c r="X24" i="31"/>
  <c r="V24" i="31"/>
  <c r="W23" i="31" s="1"/>
  <c r="U24" i="31"/>
  <c r="R24" i="31"/>
  <c r="X23" i="31"/>
  <c r="V23" i="31"/>
  <c r="U23" i="31"/>
  <c r="T23" i="31"/>
  <c r="S23" i="31"/>
  <c r="R23" i="31"/>
  <c r="X20" i="31"/>
  <c r="V20" i="31"/>
  <c r="U20" i="31"/>
  <c r="R20" i="31"/>
  <c r="X19" i="31"/>
  <c r="V19" i="31"/>
  <c r="U19" i="31"/>
  <c r="R19" i="31"/>
  <c r="X18" i="31"/>
  <c r="V18" i="31"/>
  <c r="U18" i="31"/>
  <c r="R18" i="31"/>
  <c r="S18" i="31" s="1"/>
  <c r="X15" i="31"/>
  <c r="V15" i="31"/>
  <c r="U15" i="31"/>
  <c r="R15" i="31"/>
  <c r="X14" i="31"/>
  <c r="V14" i="31"/>
  <c r="U14" i="31"/>
  <c r="R14" i="31"/>
  <c r="X13" i="31"/>
  <c r="V13" i="31"/>
  <c r="U13" i="31"/>
  <c r="R13" i="31"/>
  <c r="S13" i="31" s="1"/>
  <c r="X10" i="31"/>
  <c r="V10" i="31"/>
  <c r="U10" i="31"/>
  <c r="R10" i="31"/>
  <c r="X9" i="31"/>
  <c r="V9" i="31"/>
  <c r="U9" i="31"/>
  <c r="R9" i="31"/>
  <c r="X8" i="31"/>
  <c r="V8" i="31"/>
  <c r="U8" i="31"/>
  <c r="T8" i="31"/>
  <c r="R8" i="31"/>
  <c r="W8" i="31" s="1"/>
  <c r="X5" i="31"/>
  <c r="V5" i="31"/>
  <c r="U5" i="31"/>
  <c r="R5" i="31"/>
  <c r="X4" i="31"/>
  <c r="V4" i="31"/>
  <c r="U4" i="31"/>
  <c r="R4" i="31"/>
  <c r="X3" i="31"/>
  <c r="W3" i="31"/>
  <c r="V3" i="31"/>
  <c r="U3" i="31"/>
  <c r="T3" i="31"/>
  <c r="S3" i="31"/>
  <c r="R3" i="31"/>
  <c r="R3" i="32"/>
  <c r="J3" i="25"/>
  <c r="N3" i="25" s="1"/>
  <c r="R3" i="25" s="1"/>
  <c r="V3" i="25" s="1"/>
  <c r="Z3" i="25" s="1"/>
  <c r="AD3" i="25" s="1"/>
  <c r="I3" i="25"/>
  <c r="M3" i="25" s="1"/>
  <c r="Q3" i="25" s="1"/>
  <c r="U3" i="25" s="1"/>
  <c r="Y3" i="25" s="1"/>
  <c r="AC3" i="25" s="1"/>
  <c r="H3" i="25"/>
  <c r="L3" i="25" s="1"/>
  <c r="P3" i="25" s="1"/>
  <c r="T3" i="25" s="1"/>
  <c r="X3" i="25" s="1"/>
  <c r="AB3" i="25" s="1"/>
  <c r="G3" i="25"/>
  <c r="K3" i="25" s="1"/>
  <c r="O3" i="25" s="1"/>
  <c r="S3" i="25" s="1"/>
  <c r="W3" i="25" s="1"/>
  <c r="AA3" i="25" s="1"/>
  <c r="U3" i="39"/>
  <c r="U9" i="39"/>
  <c r="U10" i="39"/>
  <c r="U8" i="39"/>
  <c r="V3" i="34"/>
  <c r="T18" i="31" l="1"/>
  <c r="S8" i="31"/>
  <c r="T13" i="31"/>
  <c r="W28" i="31"/>
  <c r="W18" i="31"/>
  <c r="W13" i="31"/>
  <c r="X39" i="37"/>
  <c r="X40" i="37"/>
  <c r="X41" i="37"/>
  <c r="X42" i="37"/>
  <c r="X38" i="37"/>
  <c r="X32" i="37"/>
  <c r="X33" i="37"/>
  <c r="X34" i="37"/>
  <c r="X35" i="37"/>
  <c r="X31" i="37"/>
  <c r="X25" i="37"/>
  <c r="X26" i="37"/>
  <c r="X27" i="37"/>
  <c r="X28" i="37"/>
  <c r="X24" i="37"/>
  <c r="X18" i="37"/>
  <c r="X19" i="37"/>
  <c r="X20" i="37"/>
  <c r="X21" i="37"/>
  <c r="X17" i="37"/>
  <c r="X11" i="37"/>
  <c r="X12" i="37"/>
  <c r="X13" i="37"/>
  <c r="X14" i="37"/>
  <c r="X10" i="37"/>
  <c r="X4" i="37"/>
  <c r="X5" i="37"/>
  <c r="X6" i="37"/>
  <c r="X7" i="37"/>
  <c r="X3" i="37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Y3" i="37"/>
  <c r="AF3" i="38"/>
  <c r="AH3" i="38" s="1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4" i="38"/>
  <c r="X5" i="38"/>
  <c r="X6" i="38"/>
  <c r="X7" i="38"/>
  <c r="X3" i="38"/>
  <c r="X23" i="40" l="1"/>
  <c r="A1" i="40"/>
  <c r="C1" i="25" s="1"/>
  <c r="C4" i="25" s="1"/>
  <c r="AA40" i="40"/>
  <c r="Y40" i="40"/>
  <c r="X40" i="40"/>
  <c r="U40" i="40"/>
  <c r="AA39" i="40"/>
  <c r="Y39" i="40"/>
  <c r="X39" i="40"/>
  <c r="U39" i="40"/>
  <c r="AA38" i="40"/>
  <c r="Y38" i="40"/>
  <c r="X38" i="40"/>
  <c r="V38" i="40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AA20" i="40"/>
  <c r="Y20" i="40"/>
  <c r="X20" i="40"/>
  <c r="U20" i="40"/>
  <c r="AA19" i="40"/>
  <c r="Y19" i="40"/>
  <c r="X19" i="40"/>
  <c r="U19" i="40"/>
  <c r="AA18" i="40"/>
  <c r="Y18" i="40"/>
  <c r="X18" i="40"/>
  <c r="V18" i="40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AA3" i="40"/>
  <c r="Y3" i="40"/>
  <c r="X3" i="40"/>
  <c r="U3" i="40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5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V38" i="39"/>
  <c r="V33" i="39"/>
  <c r="V28" i="39"/>
  <c r="V23" i="39"/>
  <c r="V18" i="39"/>
  <c r="V13" i="39"/>
  <c r="V8" i="39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U14" i="39"/>
  <c r="U15" i="39"/>
  <c r="U13" i="39"/>
  <c r="U4" i="39"/>
  <c r="U5" i="39"/>
  <c r="A1" i="39"/>
  <c r="G1" i="25" s="1"/>
  <c r="H1" i="25" l="1"/>
  <c r="G4" i="25"/>
  <c r="D1" i="25"/>
  <c r="V13" i="40"/>
  <c r="V8" i="40"/>
  <c r="G12" i="25"/>
  <c r="H8" i="25"/>
  <c r="D11" i="25"/>
  <c r="C9" i="25"/>
  <c r="H10" i="25"/>
  <c r="H11" i="25"/>
  <c r="D8" i="25"/>
  <c r="H9" i="25"/>
  <c r="H7" i="25"/>
  <c r="D6" i="25"/>
  <c r="C8" i="25"/>
  <c r="G11" i="25"/>
  <c r="C5" i="25"/>
  <c r="G8" i="25"/>
  <c r="H6" i="25"/>
  <c r="C7" i="25"/>
  <c r="G6" i="25"/>
  <c r="D12" i="25"/>
  <c r="G10" i="25"/>
  <c r="G9" i="25"/>
  <c r="D9" i="25"/>
  <c r="H12" i="25"/>
  <c r="C12" i="25"/>
  <c r="C6" i="25"/>
  <c r="G5" i="25"/>
  <c r="H5" i="25"/>
  <c r="C11" i="25"/>
  <c r="G7" i="25"/>
  <c r="D5" i="25"/>
  <c r="D7" i="25"/>
  <c r="C10" i="25"/>
  <c r="D10" i="25"/>
  <c r="H4" i="25" l="1"/>
  <c r="I1" i="25"/>
  <c r="I4" i="25" s="1"/>
  <c r="E1" i="25"/>
  <c r="E4" i="25" s="1"/>
  <c r="D4" i="25"/>
  <c r="E7" i="25"/>
  <c r="I5" i="25"/>
  <c r="E12" i="25"/>
  <c r="I9" i="25"/>
  <c r="E9" i="25"/>
  <c r="I7" i="25"/>
  <c r="I12" i="25"/>
  <c r="E8" i="25"/>
  <c r="I11" i="25"/>
  <c r="I6" i="25"/>
  <c r="J1" i="25" l="1"/>
  <c r="J4" i="25" s="1"/>
  <c r="F1" i="25"/>
  <c r="F4" i="25" s="1"/>
  <c r="AF4" i="38"/>
  <c r="AH4" i="38" s="1"/>
  <c r="AF5" i="38"/>
  <c r="AH5" i="38" s="1"/>
  <c r="AF6" i="38"/>
  <c r="AH6" i="38" s="1"/>
  <c r="AF7" i="38"/>
  <c r="AH7" i="38" s="1"/>
  <c r="AF8" i="38"/>
  <c r="AF9" i="38"/>
  <c r="AF10" i="38"/>
  <c r="AH10" i="38" s="1"/>
  <c r="AF11" i="38"/>
  <c r="AH11" i="38" s="1"/>
  <c r="AF12" i="38"/>
  <c r="AH12" i="38" s="1"/>
  <c r="AF13" i="38"/>
  <c r="AH13" i="38" s="1"/>
  <c r="AF14" i="38"/>
  <c r="AH14" i="38" s="1"/>
  <c r="AF15" i="38"/>
  <c r="AF16" i="38"/>
  <c r="AF17" i="38"/>
  <c r="AH17" i="38" s="1"/>
  <c r="AF18" i="38"/>
  <c r="AH18" i="38" s="1"/>
  <c r="AF19" i="38"/>
  <c r="AH19" i="38" s="1"/>
  <c r="AF20" i="38"/>
  <c r="AH20" i="38" s="1"/>
  <c r="AF21" i="38"/>
  <c r="AH21" i="38" s="1"/>
  <c r="AF22" i="38"/>
  <c r="AF23" i="38"/>
  <c r="AF24" i="38"/>
  <c r="AH24" i="38" s="1"/>
  <c r="AF25" i="38"/>
  <c r="AH25" i="38" s="1"/>
  <c r="AF26" i="38"/>
  <c r="AH26" i="38" s="1"/>
  <c r="AF27" i="38"/>
  <c r="AH27" i="38" s="1"/>
  <c r="AF28" i="38"/>
  <c r="AH28" i="38" s="1"/>
  <c r="AF29" i="38"/>
  <c r="AF30" i="38"/>
  <c r="AF31" i="38"/>
  <c r="AH31" i="38" s="1"/>
  <c r="AF32" i="38"/>
  <c r="AH32" i="38" s="1"/>
  <c r="AF33" i="38"/>
  <c r="AH33" i="38" s="1"/>
  <c r="AF34" i="38"/>
  <c r="AH34" i="38" s="1"/>
  <c r="AF35" i="38"/>
  <c r="AH35" i="38" s="1"/>
  <c r="AF36" i="38"/>
  <c r="AF37" i="38"/>
  <c r="AF38" i="38"/>
  <c r="AH38" i="38" s="1"/>
  <c r="AF39" i="38"/>
  <c r="AH39" i="38" s="1"/>
  <c r="AF40" i="38"/>
  <c r="AH40" i="38" s="1"/>
  <c r="AF41" i="38"/>
  <c r="AH41" i="38" s="1"/>
  <c r="AF42" i="38"/>
  <c r="AH42" i="38" s="1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E6" i="25"/>
  <c r="J11" i="25"/>
  <c r="E5" i="25"/>
  <c r="F12" i="25"/>
  <c r="J6" i="25"/>
  <c r="E10" i="25"/>
  <c r="J10" i="25"/>
  <c r="E11" i="25"/>
  <c r="J8" i="25"/>
  <c r="I10" i="25"/>
  <c r="F11" i="25"/>
  <c r="I8" i="25"/>
  <c r="J7" i="25"/>
  <c r="F10" i="25"/>
  <c r="J9" i="25"/>
  <c r="J12" i="25"/>
  <c r="J5" i="25"/>
  <c r="F5" i="25"/>
  <c r="Z3" i="38" l="1"/>
  <c r="U3" i="32"/>
  <c r="X42" i="38"/>
  <c r="X41" i="38"/>
  <c r="X40" i="38"/>
  <c r="AD38" i="38" s="1"/>
  <c r="X39" i="38"/>
  <c r="X38" i="38"/>
  <c r="X35" i="38"/>
  <c r="X34" i="38"/>
  <c r="X33" i="38"/>
  <c r="X32" i="38"/>
  <c r="X31" i="38"/>
  <c r="AD31" i="38" s="1"/>
  <c r="X28" i="38"/>
  <c r="X27" i="38"/>
  <c r="X26" i="38"/>
  <c r="X25" i="38"/>
  <c r="X24" i="38"/>
  <c r="AD24" i="38" s="1"/>
  <c r="AE39" i="37"/>
  <c r="AB39" i="37"/>
  <c r="AB6" i="37"/>
  <c r="AB3" i="38"/>
  <c r="W8" i="36"/>
  <c r="W3" i="36"/>
  <c r="AE6" i="25"/>
  <c r="AE7" i="25" s="1"/>
  <c r="AE8" i="25" s="1"/>
  <c r="AE9" i="25" s="1"/>
  <c r="AE10" i="25" s="1"/>
  <c r="AE11" i="25" s="1"/>
  <c r="AE12" i="25" s="1"/>
  <c r="A1" i="38"/>
  <c r="AJ1" i="25" s="1"/>
  <c r="A1" i="37"/>
  <c r="AF1" i="25" s="1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X30" i="30"/>
  <c r="X29" i="30"/>
  <c r="X28" i="30"/>
  <c r="X25" i="30"/>
  <c r="X24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X20" i="34"/>
  <c r="X19" i="34"/>
  <c r="X15" i="34"/>
  <c r="X14" i="34"/>
  <c r="X13" i="34"/>
  <c r="X10" i="34"/>
  <c r="X9" i="34"/>
  <c r="X8" i="34"/>
  <c r="X5" i="34"/>
  <c r="X4" i="34"/>
  <c r="X3" i="34"/>
  <c r="X40" i="35"/>
  <c r="X39" i="35"/>
  <c r="X38" i="35"/>
  <c r="X35" i="35"/>
  <c r="X34" i="35"/>
  <c r="X33" i="35"/>
  <c r="X30" i="35"/>
  <c r="X29" i="35"/>
  <c r="X28" i="35"/>
  <c r="X25" i="35"/>
  <c r="X24" i="35"/>
  <c r="X23" i="35"/>
  <c r="X20" i="35"/>
  <c r="X19" i="35"/>
  <c r="X18" i="35"/>
  <c r="X15" i="35"/>
  <c r="X14" i="35"/>
  <c r="X13" i="35"/>
  <c r="X10" i="35"/>
  <c r="X9" i="35"/>
  <c r="X8" i="35"/>
  <c r="X5" i="35"/>
  <c r="X4" i="35"/>
  <c r="X3" i="35"/>
  <c r="X40" i="32"/>
  <c r="X39" i="32"/>
  <c r="X38" i="32"/>
  <c r="X35" i="32"/>
  <c r="X34" i="32"/>
  <c r="X33" i="32"/>
  <c r="X30" i="32"/>
  <c r="X29" i="32"/>
  <c r="X28" i="32"/>
  <c r="X25" i="32"/>
  <c r="X24" i="32"/>
  <c r="X23" i="32"/>
  <c r="X20" i="32"/>
  <c r="X19" i="32"/>
  <c r="X18" i="32"/>
  <c r="X15" i="32"/>
  <c r="X14" i="32"/>
  <c r="X13" i="32"/>
  <c r="X10" i="32"/>
  <c r="X9" i="32"/>
  <c r="X8" i="32"/>
  <c r="X4" i="32"/>
  <c r="X5" i="32"/>
  <c r="X3" i="32"/>
  <c r="Z42" i="38"/>
  <c r="U42" i="38"/>
  <c r="Z41" i="38"/>
  <c r="AE41" i="38" s="1"/>
  <c r="U41" i="38"/>
  <c r="Z40" i="38"/>
  <c r="AE40" i="38" s="1"/>
  <c r="U40" i="38"/>
  <c r="V38" i="38" s="1"/>
  <c r="Z39" i="38"/>
  <c r="AE39" i="38" s="1"/>
  <c r="U39" i="38"/>
  <c r="Z38" i="38"/>
  <c r="U38" i="38"/>
  <c r="Z35" i="38"/>
  <c r="U35" i="38"/>
  <c r="Z34" i="38"/>
  <c r="U34" i="38"/>
  <c r="Z33" i="38"/>
  <c r="AE33" i="38" s="1"/>
  <c r="U33" i="38"/>
  <c r="Z32" i="38"/>
  <c r="AE32" i="38" s="1"/>
  <c r="U32" i="38"/>
  <c r="Z31" i="38"/>
  <c r="U31" i="38"/>
  <c r="Z28" i="38"/>
  <c r="AE28" i="38" s="1"/>
  <c r="AB28" i="38"/>
  <c r="U28" i="38"/>
  <c r="Z27" i="38"/>
  <c r="U27" i="38"/>
  <c r="Z26" i="38"/>
  <c r="U26" i="38"/>
  <c r="AB25" i="38"/>
  <c r="Z25" i="38"/>
  <c r="AE25" i="38" s="1"/>
  <c r="U25" i="38"/>
  <c r="Z24" i="38"/>
  <c r="AB24" i="38"/>
  <c r="U24" i="38"/>
  <c r="AB21" i="38"/>
  <c r="Z21" i="38"/>
  <c r="AE21" i="38" s="1"/>
  <c r="U21" i="38"/>
  <c r="Z20" i="38"/>
  <c r="AE20" i="38" s="1"/>
  <c r="U20" i="38"/>
  <c r="Z19" i="38"/>
  <c r="U19" i="38"/>
  <c r="Z18" i="38"/>
  <c r="U18" i="38"/>
  <c r="V17" i="38" s="1"/>
  <c r="AB17" i="38"/>
  <c r="Z17" i="38"/>
  <c r="U17" i="38"/>
  <c r="W17" i="38" s="1"/>
  <c r="Z14" i="38"/>
  <c r="U14" i="38"/>
  <c r="AB13" i="38"/>
  <c r="Z13" i="38"/>
  <c r="AE13" i="38" s="1"/>
  <c r="U13" i="38"/>
  <c r="Z12" i="38"/>
  <c r="AE12" i="38" s="1"/>
  <c r="AB12" i="38"/>
  <c r="U12" i="38"/>
  <c r="Z11" i="38"/>
  <c r="U11" i="38"/>
  <c r="Z10" i="38"/>
  <c r="U10" i="38"/>
  <c r="Z7" i="38"/>
  <c r="AE7" i="38" s="1"/>
  <c r="U7" i="38"/>
  <c r="Z6" i="38"/>
  <c r="U6" i="38"/>
  <c r="Z5" i="38"/>
  <c r="AE5" i="38" s="1"/>
  <c r="U5" i="38"/>
  <c r="Z4" i="38"/>
  <c r="AE4" i="38" s="1"/>
  <c r="U4" i="38"/>
  <c r="U3" i="38"/>
  <c r="Z42" i="37"/>
  <c r="AE42" i="37" s="1"/>
  <c r="U42" i="37"/>
  <c r="Z41" i="37"/>
  <c r="AE41" i="37" s="1"/>
  <c r="U41" i="37"/>
  <c r="Z40" i="37"/>
  <c r="AB40" i="37" s="1"/>
  <c r="U40" i="37"/>
  <c r="Z39" i="37"/>
  <c r="U39" i="37"/>
  <c r="Z38" i="37"/>
  <c r="W38" i="37"/>
  <c r="U38" i="37"/>
  <c r="AB35" i="37"/>
  <c r="Z35" i="37"/>
  <c r="AE35" i="37" s="1"/>
  <c r="U35" i="37"/>
  <c r="Z34" i="37"/>
  <c r="AE34" i="37" s="1"/>
  <c r="U34" i="37"/>
  <c r="Z33" i="37"/>
  <c r="AE33" i="37" s="1"/>
  <c r="U33" i="37"/>
  <c r="Z32" i="37"/>
  <c r="AB32" i="37" s="1"/>
  <c r="U32" i="37"/>
  <c r="Z31" i="37"/>
  <c r="U31" i="37"/>
  <c r="AD31" i="37" s="1"/>
  <c r="Z28" i="37"/>
  <c r="AB28" i="37" s="1"/>
  <c r="U28" i="37"/>
  <c r="AB27" i="37"/>
  <c r="Z27" i="37"/>
  <c r="AE27" i="37" s="1"/>
  <c r="U27" i="37"/>
  <c r="Z26" i="37"/>
  <c r="AE26" i="37" s="1"/>
  <c r="U26" i="37"/>
  <c r="Z25" i="37"/>
  <c r="AE25" i="37" s="1"/>
  <c r="U25" i="37"/>
  <c r="AD24" i="37" s="1"/>
  <c r="Z24" i="37"/>
  <c r="AA24" i="37" s="1"/>
  <c r="U24" i="37"/>
  <c r="Z21" i="37"/>
  <c r="AB21" i="37" s="1"/>
  <c r="U21" i="37"/>
  <c r="Z20" i="37"/>
  <c r="AB20" i="37" s="1"/>
  <c r="U20" i="37"/>
  <c r="AB19" i="37"/>
  <c r="Z19" i="37"/>
  <c r="AE19" i="37" s="1"/>
  <c r="U19" i="37"/>
  <c r="Z18" i="37"/>
  <c r="AE18" i="37" s="1"/>
  <c r="U18" i="37"/>
  <c r="Z17" i="37"/>
  <c r="U17" i="37"/>
  <c r="AD17" i="37" s="1"/>
  <c r="Z14" i="37"/>
  <c r="AE14" i="37" s="1"/>
  <c r="AB14" i="37"/>
  <c r="U14" i="37"/>
  <c r="Z13" i="37"/>
  <c r="AB13" i="37" s="1"/>
  <c r="U13" i="37"/>
  <c r="Z12" i="37"/>
  <c r="AE12" i="37" s="1"/>
  <c r="U12" i="37"/>
  <c r="AB11" i="37"/>
  <c r="Z11" i="37"/>
  <c r="AE11" i="37" s="1"/>
  <c r="U11" i="37"/>
  <c r="Z10" i="37"/>
  <c r="AA10" i="37" s="1"/>
  <c r="U10" i="37"/>
  <c r="AD10" i="37" s="1"/>
  <c r="AB7" i="37"/>
  <c r="Z7" i="37"/>
  <c r="AE7" i="37" s="1"/>
  <c r="U7" i="37"/>
  <c r="Z6" i="37"/>
  <c r="AE6" i="37" s="1"/>
  <c r="U6" i="37"/>
  <c r="Z5" i="37"/>
  <c r="AE5" i="37" s="1"/>
  <c r="U5" i="37"/>
  <c r="Z4" i="37"/>
  <c r="AE4" i="37" s="1"/>
  <c r="U4" i="37"/>
  <c r="Z3" i="37"/>
  <c r="U3" i="37"/>
  <c r="V3" i="37" s="1"/>
  <c r="F9" i="25"/>
  <c r="F8" i="25"/>
  <c r="F7" i="25"/>
  <c r="F6" i="25"/>
  <c r="AB18" i="38" l="1"/>
  <c r="AE18" i="38"/>
  <c r="AB20" i="38"/>
  <c r="AB38" i="38"/>
  <c r="AA38" i="38"/>
  <c r="AE38" i="38"/>
  <c r="AB41" i="38"/>
  <c r="AB6" i="38"/>
  <c r="AE6" i="38"/>
  <c r="AB4" i="38"/>
  <c r="AA17" i="38"/>
  <c r="AE17" i="38"/>
  <c r="AB33" i="38"/>
  <c r="W10" i="38"/>
  <c r="AD10" i="38"/>
  <c r="W31" i="38"/>
  <c r="AB42" i="38"/>
  <c r="AE42" i="38"/>
  <c r="AB10" i="38"/>
  <c r="AA10" i="38"/>
  <c r="AE10" i="38"/>
  <c r="AA31" i="38"/>
  <c r="AE31" i="38"/>
  <c r="AB34" i="38"/>
  <c r="AE34" i="38"/>
  <c r="AB26" i="38"/>
  <c r="AE26" i="38"/>
  <c r="AB5" i="38"/>
  <c r="AB11" i="38"/>
  <c r="AE11" i="38"/>
  <c r="AB14" i="38"/>
  <c r="AE14" i="38"/>
  <c r="AB32" i="38"/>
  <c r="AB35" i="38"/>
  <c r="AE35" i="38"/>
  <c r="AB40" i="38"/>
  <c r="AD17" i="38"/>
  <c r="AB19" i="38"/>
  <c r="AE19" i="38"/>
  <c r="AB27" i="38"/>
  <c r="AE27" i="38"/>
  <c r="W38" i="38"/>
  <c r="V3" i="38"/>
  <c r="AD3" i="38"/>
  <c r="AA24" i="38"/>
  <c r="AE24" i="38"/>
  <c r="AA3" i="38"/>
  <c r="AE3" i="38"/>
  <c r="AE13" i="37"/>
  <c r="AE21" i="37"/>
  <c r="AB34" i="37"/>
  <c r="AB42" i="37"/>
  <c r="AE40" i="37"/>
  <c r="AA38" i="37"/>
  <c r="W17" i="37"/>
  <c r="AA31" i="37"/>
  <c r="W31" i="37"/>
  <c r="AD3" i="37"/>
  <c r="AE24" i="37"/>
  <c r="AE31" i="37"/>
  <c r="AA3" i="37"/>
  <c r="AE3" i="37"/>
  <c r="AA17" i="37"/>
  <c r="AB26" i="37"/>
  <c r="AB18" i="37"/>
  <c r="AE32" i="37"/>
  <c r="AB3" i="37"/>
  <c r="AE17" i="37"/>
  <c r="W3" i="37"/>
  <c r="W24" i="37"/>
  <c r="V38" i="37"/>
  <c r="AE10" i="37"/>
  <c r="AE28" i="37"/>
  <c r="AB10" i="37"/>
  <c r="AB38" i="37"/>
  <c r="AE20" i="37"/>
  <c r="AB31" i="37"/>
  <c r="AE38" i="37"/>
  <c r="AG1" i="25"/>
  <c r="AF4" i="25"/>
  <c r="AK1" i="25"/>
  <c r="AJ4" i="25"/>
  <c r="AD38" i="37"/>
  <c r="AB24" i="37"/>
  <c r="AB12" i="37"/>
  <c r="AB4" i="37"/>
  <c r="AB5" i="37"/>
  <c r="V10" i="37"/>
  <c r="AB17" i="37"/>
  <c r="AB25" i="37"/>
  <c r="AB33" i="37"/>
  <c r="AB41" i="37"/>
  <c r="W3" i="38"/>
  <c r="AB7" i="38"/>
  <c r="V24" i="38"/>
  <c r="AB31" i="38"/>
  <c r="AB39" i="38"/>
  <c r="W10" i="37"/>
  <c r="V31" i="37"/>
  <c r="W24" i="38"/>
  <c r="V10" i="38"/>
  <c r="V17" i="37"/>
  <c r="V31" i="38"/>
  <c r="V24" i="37"/>
  <c r="V24" i="30"/>
  <c r="V23" i="30"/>
  <c r="V29" i="30"/>
  <c r="V30" i="30"/>
  <c r="V28" i="30"/>
  <c r="R29" i="30"/>
  <c r="S28" i="30"/>
  <c r="R28" i="30"/>
  <c r="U23" i="36"/>
  <c r="T23" i="36"/>
  <c r="S23" i="36"/>
  <c r="W23" i="36"/>
  <c r="W23" i="29"/>
  <c r="U25" i="32"/>
  <c r="U25" i="35"/>
  <c r="U25" i="29"/>
  <c r="U24" i="30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AF5" i="25"/>
  <c r="AF10" i="25"/>
  <c r="AJ11" i="25"/>
  <c r="AF6" i="25"/>
  <c r="AF8" i="25"/>
  <c r="AK11" i="25"/>
  <c r="AJ9" i="25"/>
  <c r="AF7" i="25"/>
  <c r="AJ12" i="25"/>
  <c r="AJ8" i="25"/>
  <c r="AG11" i="25"/>
  <c r="AJ6" i="25"/>
  <c r="AK12" i="25"/>
  <c r="AJ10" i="25"/>
  <c r="AF11" i="25"/>
  <c r="AF12" i="25"/>
  <c r="AJ7" i="25"/>
  <c r="AG12" i="25"/>
  <c r="AJ5" i="25"/>
  <c r="AF9" i="25"/>
  <c r="AH1" i="25" l="1"/>
  <c r="AI1" i="25" s="1"/>
  <c r="AL1" i="25"/>
  <c r="AK4" i="25"/>
  <c r="AG4" i="25"/>
  <c r="R3" i="30"/>
  <c r="W28" i="29"/>
  <c r="W18" i="29"/>
  <c r="W13" i="29"/>
  <c r="W8" i="29"/>
  <c r="W3" i="29"/>
  <c r="S3" i="32"/>
  <c r="V40" i="32"/>
  <c r="V39" i="32"/>
  <c r="V38" i="32"/>
  <c r="T3" i="32"/>
  <c r="AK6" i="25"/>
  <c r="AG6" i="25"/>
  <c r="AH9" i="25"/>
  <c r="AK5" i="25"/>
  <c r="AL9" i="25"/>
  <c r="AH5" i="25"/>
  <c r="AK9" i="25"/>
  <c r="AG5" i="25"/>
  <c r="AL6" i="25"/>
  <c r="AG10" i="25"/>
  <c r="AH10" i="25"/>
  <c r="AK8" i="25"/>
  <c r="AH12" i="25"/>
  <c r="AG9" i="25"/>
  <c r="AL12" i="25"/>
  <c r="AH6" i="25"/>
  <c r="AL10" i="25"/>
  <c r="AL7" i="25"/>
  <c r="AK7" i="25"/>
  <c r="AG8" i="25"/>
  <c r="AH11" i="25"/>
  <c r="AG7" i="25"/>
  <c r="AH7" i="25"/>
  <c r="AK10" i="25"/>
  <c r="AH8" i="25"/>
  <c r="AL5" i="25"/>
  <c r="AI4" i="25" l="1"/>
  <c r="AH4" i="25"/>
  <c r="AL4" i="25"/>
  <c r="AM1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A1" i="25" s="1"/>
  <c r="AA4" i="25" s="1"/>
  <c r="A1" i="34"/>
  <c r="W1" i="25" s="1"/>
  <c r="W4" i="25" s="1"/>
  <c r="A1" i="29"/>
  <c r="V20" i="34"/>
  <c r="V19" i="34"/>
  <c r="V18" i="34"/>
  <c r="V15" i="34"/>
  <c r="V14" i="34"/>
  <c r="V13" i="34"/>
  <c r="V10" i="34"/>
  <c r="V9" i="34"/>
  <c r="V8" i="34"/>
  <c r="V5" i="34"/>
  <c r="V4" i="34"/>
  <c r="V25" i="30"/>
  <c r="V20" i="30"/>
  <c r="V19" i="30"/>
  <c r="V18" i="30"/>
  <c r="V15" i="30"/>
  <c r="V14" i="30"/>
  <c r="V13" i="30"/>
  <c r="V10" i="30"/>
  <c r="V9" i="30"/>
  <c r="V8" i="30"/>
  <c r="V5" i="30"/>
  <c r="V4" i="30"/>
  <c r="V3" i="30"/>
  <c r="A1" i="35"/>
  <c r="S1" i="25" s="1"/>
  <c r="V35" i="32"/>
  <c r="V34" i="32"/>
  <c r="V33" i="32"/>
  <c r="V30" i="32"/>
  <c r="V29" i="32"/>
  <c r="V28" i="32"/>
  <c r="V25" i="32"/>
  <c r="V24" i="32"/>
  <c r="V23" i="32"/>
  <c r="V20" i="32"/>
  <c r="V19" i="32"/>
  <c r="V18" i="32"/>
  <c r="V15" i="32"/>
  <c r="V14" i="32"/>
  <c r="V13" i="32"/>
  <c r="V10" i="32"/>
  <c r="V9" i="32"/>
  <c r="V8" i="32"/>
  <c r="V4" i="32"/>
  <c r="V5" i="32"/>
  <c r="V3" i="32"/>
  <c r="A1" i="31"/>
  <c r="O1" i="25" s="1"/>
  <c r="P1" i="25" s="1"/>
  <c r="Q1" i="25" s="1"/>
  <c r="R1" i="25" s="1"/>
  <c r="A1" i="32"/>
  <c r="AL11" i="25"/>
  <c r="AI7" i="25"/>
  <c r="AL8" i="25"/>
  <c r="AI9" i="25"/>
  <c r="AI10" i="25"/>
  <c r="AI12" i="25"/>
  <c r="AI6" i="25"/>
  <c r="AI11" i="25"/>
  <c r="AI8" i="25"/>
  <c r="AI5" i="25"/>
  <c r="R5" i="25"/>
  <c r="AM12" i="25"/>
  <c r="AM4" i="25" l="1"/>
  <c r="T1" i="25"/>
  <c r="S4" i="25"/>
  <c r="N1" i="25"/>
  <c r="N4" i="25" s="1"/>
  <c r="AB1" i="25"/>
  <c r="AB4" i="25" s="1"/>
  <c r="X1" i="25"/>
  <c r="X4" i="25" s="1"/>
  <c r="M1" i="25"/>
  <c r="M4" i="25" s="1"/>
  <c r="K1" i="25"/>
  <c r="K4" i="25" s="1"/>
  <c r="L1" i="25"/>
  <c r="L4" i="25" s="1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V40" i="35"/>
  <c r="V39" i="35"/>
  <c r="V38" i="35"/>
  <c r="V35" i="35"/>
  <c r="V34" i="35"/>
  <c r="V33" i="35"/>
  <c r="V30" i="35"/>
  <c r="V29" i="35"/>
  <c r="V28" i="35"/>
  <c r="V25" i="35"/>
  <c r="V24" i="35"/>
  <c r="V23" i="35"/>
  <c r="V20" i="35"/>
  <c r="V19" i="35"/>
  <c r="V18" i="35"/>
  <c r="V15" i="35"/>
  <c r="V14" i="35"/>
  <c r="V13" i="35"/>
  <c r="V10" i="35"/>
  <c r="V9" i="35"/>
  <c r="V8" i="35"/>
  <c r="V4" i="35"/>
  <c r="V5" i="35"/>
  <c r="V3" i="35"/>
  <c r="R39" i="35"/>
  <c r="R40" i="35"/>
  <c r="R38" i="35"/>
  <c r="R34" i="35"/>
  <c r="R35" i="35"/>
  <c r="R33" i="35"/>
  <c r="T33" i="35" s="1"/>
  <c r="U40" i="35"/>
  <c r="U39" i="35"/>
  <c r="U38" i="35"/>
  <c r="T38" i="35"/>
  <c r="S38" i="35"/>
  <c r="U35" i="35"/>
  <c r="U34" i="35"/>
  <c r="U33" i="35"/>
  <c r="U30" i="35"/>
  <c r="R30" i="35"/>
  <c r="U29" i="35"/>
  <c r="R29" i="35"/>
  <c r="U28" i="35"/>
  <c r="T28" i="35"/>
  <c r="S28" i="35"/>
  <c r="R28" i="35"/>
  <c r="R25" i="35"/>
  <c r="U24" i="35"/>
  <c r="R24" i="35"/>
  <c r="U23" i="35"/>
  <c r="T23" i="35"/>
  <c r="S23" i="35"/>
  <c r="R23" i="35"/>
  <c r="U20" i="35"/>
  <c r="R20" i="35"/>
  <c r="U19" i="35"/>
  <c r="R19" i="35"/>
  <c r="U18" i="35"/>
  <c r="T18" i="35"/>
  <c r="S18" i="35"/>
  <c r="R18" i="35"/>
  <c r="U15" i="35"/>
  <c r="R15" i="35"/>
  <c r="U14" i="35"/>
  <c r="R14" i="35"/>
  <c r="U13" i="35"/>
  <c r="T13" i="35"/>
  <c r="S13" i="35"/>
  <c r="R13" i="35"/>
  <c r="U10" i="35"/>
  <c r="R10" i="35"/>
  <c r="U9" i="35"/>
  <c r="R9" i="35"/>
  <c r="U8" i="35"/>
  <c r="T8" i="35"/>
  <c r="S8" i="35"/>
  <c r="R8" i="35"/>
  <c r="U5" i="35"/>
  <c r="R5" i="35"/>
  <c r="U4" i="35"/>
  <c r="R4" i="35"/>
  <c r="U3" i="35"/>
  <c r="T3" i="35"/>
  <c r="S3" i="35"/>
  <c r="R3" i="35"/>
  <c r="T18" i="34"/>
  <c r="T13" i="34"/>
  <c r="T8" i="34"/>
  <c r="AM11" i="25"/>
  <c r="AM8" i="25"/>
  <c r="M7" i="25"/>
  <c r="M10" i="25"/>
  <c r="W7" i="25"/>
  <c r="W11" i="25"/>
  <c r="AM7" i="25"/>
  <c r="AA12" i="25"/>
  <c r="AM6" i="25"/>
  <c r="W12" i="25"/>
  <c r="W6" i="25"/>
  <c r="AA9" i="25"/>
  <c r="M8" i="25"/>
  <c r="W5" i="25"/>
  <c r="M6" i="25"/>
  <c r="AM5" i="25"/>
  <c r="N5" i="25"/>
  <c r="AA5" i="25"/>
  <c r="L5" i="25"/>
  <c r="AA6" i="25"/>
  <c r="AA10" i="25"/>
  <c r="AM10" i="25"/>
  <c r="AA7" i="25"/>
  <c r="M5" i="25"/>
  <c r="W9" i="25"/>
  <c r="AM9" i="25"/>
  <c r="X6" i="25"/>
  <c r="W10" i="25"/>
  <c r="AA8" i="25"/>
  <c r="W8" i="25"/>
  <c r="M11" i="25"/>
  <c r="AA11" i="25"/>
  <c r="U1" i="25" l="1"/>
  <c r="T4" i="25"/>
  <c r="O4" i="25"/>
  <c r="P4" i="25"/>
  <c r="R4" i="25"/>
  <c r="Q4" i="25"/>
  <c r="AC1" i="25"/>
  <c r="AC4" i="25" s="1"/>
  <c r="Y1" i="25"/>
  <c r="S33" i="35"/>
  <c r="R39" i="32"/>
  <c r="T38" i="32" s="1"/>
  <c r="R40" i="32"/>
  <c r="R38" i="32"/>
  <c r="U40" i="32"/>
  <c r="U39" i="32"/>
  <c r="U38" i="32"/>
  <c r="R4" i="32"/>
  <c r="R5" i="32"/>
  <c r="U5" i="32"/>
  <c r="U4" i="32"/>
  <c r="N7" i="25"/>
  <c r="R11" i="25"/>
  <c r="Q12" i="25"/>
  <c r="R12" i="25"/>
  <c r="P10" i="25"/>
  <c r="S10" i="25"/>
  <c r="X5" i="25"/>
  <c r="AB7" i="25"/>
  <c r="L10" i="25"/>
  <c r="X8" i="25"/>
  <c r="AB11" i="25"/>
  <c r="U10" i="25"/>
  <c r="N8" i="25"/>
  <c r="Q9" i="25"/>
  <c r="O7" i="25"/>
  <c r="L8" i="25"/>
  <c r="T9" i="25"/>
  <c r="K5" i="25"/>
  <c r="O11" i="25"/>
  <c r="P9" i="25"/>
  <c r="O10" i="25"/>
  <c r="U7" i="25"/>
  <c r="X7" i="25"/>
  <c r="T6" i="25"/>
  <c r="S12" i="25"/>
  <c r="T10" i="25"/>
  <c r="K10" i="25"/>
  <c r="S5" i="25"/>
  <c r="AB10" i="25"/>
  <c r="Q11" i="25"/>
  <c r="R8" i="25"/>
  <c r="U11" i="25"/>
  <c r="S8" i="25"/>
  <c r="N12" i="25"/>
  <c r="O6" i="25"/>
  <c r="R7" i="25"/>
  <c r="R6" i="25"/>
  <c r="P12" i="25"/>
  <c r="M12" i="25"/>
  <c r="X10" i="25"/>
  <c r="U6" i="25"/>
  <c r="U8" i="25"/>
  <c r="X12" i="25"/>
  <c r="L11" i="25"/>
  <c r="N6" i="25"/>
  <c r="O9" i="25"/>
  <c r="T5" i="25"/>
  <c r="K11" i="25"/>
  <c r="K12" i="25"/>
  <c r="N9" i="25"/>
  <c r="P8" i="25"/>
  <c r="Q7" i="25"/>
  <c r="Q10" i="25"/>
  <c r="P5" i="25"/>
  <c r="AB6" i="25"/>
  <c r="T11" i="25"/>
  <c r="AB12" i="25"/>
  <c r="T12" i="25"/>
  <c r="U9" i="25"/>
  <c r="K6" i="25"/>
  <c r="T8" i="25"/>
  <c r="O12" i="25"/>
  <c r="S11" i="25"/>
  <c r="M9" i="25"/>
  <c r="N11" i="25"/>
  <c r="Q5" i="25"/>
  <c r="P11" i="25"/>
  <c r="O5" i="25"/>
  <c r="Q6" i="25"/>
  <c r="S7" i="25"/>
  <c r="L12" i="25"/>
  <c r="K7" i="25"/>
  <c r="L6" i="25"/>
  <c r="U5" i="25"/>
  <c r="S9" i="25"/>
  <c r="U12" i="25"/>
  <c r="Q8" i="25"/>
  <c r="AB9" i="25"/>
  <c r="T7" i="25"/>
  <c r="N10" i="25"/>
  <c r="P6" i="25"/>
  <c r="R10" i="25"/>
  <c r="P7" i="25"/>
  <c r="O8" i="25"/>
  <c r="K9" i="25"/>
  <c r="K8" i="25"/>
  <c r="AB5" i="25"/>
  <c r="L7" i="25"/>
  <c r="L9" i="25"/>
  <c r="X11" i="25"/>
  <c r="AB8" i="25"/>
  <c r="R9" i="25"/>
  <c r="X9" i="25"/>
  <c r="S6" i="25"/>
  <c r="Z1" i="25" l="1"/>
  <c r="Y4" i="25"/>
  <c r="V1" i="25"/>
  <c r="U4" i="25"/>
  <c r="AD1" i="25"/>
  <c r="AD4" i="25" s="1"/>
  <c r="S38" i="32"/>
  <c r="U8" i="34"/>
  <c r="U3" i="34"/>
  <c r="R3" i="34"/>
  <c r="R20" i="34"/>
  <c r="U20" i="34"/>
  <c r="R19" i="34"/>
  <c r="U19" i="34"/>
  <c r="S18" i="34"/>
  <c r="R18" i="34"/>
  <c r="U18" i="34"/>
  <c r="R15" i="34"/>
  <c r="U15" i="34"/>
  <c r="R14" i="34"/>
  <c r="U14" i="34"/>
  <c r="S13" i="34"/>
  <c r="R13" i="34"/>
  <c r="U13" i="34"/>
  <c r="R10" i="34"/>
  <c r="U10" i="34"/>
  <c r="R9" i="34"/>
  <c r="U9" i="34"/>
  <c r="S8" i="34"/>
  <c r="R8" i="34"/>
  <c r="U5" i="34"/>
  <c r="R5" i="34"/>
  <c r="U4" i="34"/>
  <c r="R4" i="34"/>
  <c r="T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R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V6" i="25"/>
  <c r="Y10" i="25"/>
  <c r="Y12" i="25"/>
  <c r="V11" i="25"/>
  <c r="AC5" i="25"/>
  <c r="V8" i="25"/>
  <c r="Z12" i="25"/>
  <c r="AC6" i="25"/>
  <c r="AC7" i="25"/>
  <c r="V10" i="25"/>
  <c r="Z5" i="25"/>
  <c r="V12" i="25"/>
  <c r="AC9" i="25"/>
  <c r="Y6" i="25"/>
  <c r="Z11" i="25"/>
  <c r="V5" i="25"/>
  <c r="Y9" i="25"/>
  <c r="Y8" i="25"/>
  <c r="AC8" i="25"/>
  <c r="V9" i="25"/>
  <c r="Z9" i="25"/>
  <c r="AC12" i="25"/>
  <c r="Y11" i="25"/>
  <c r="Y7" i="25"/>
  <c r="V7" i="25"/>
  <c r="Z10" i="25"/>
  <c r="Y5" i="25"/>
  <c r="AC11" i="25"/>
  <c r="AC10" i="25"/>
  <c r="Z4" i="25" l="1"/>
  <c r="V4" i="25"/>
  <c r="S3" i="34"/>
  <c r="R8" i="32"/>
  <c r="T8" i="32" s="1"/>
  <c r="U35" i="32"/>
  <c r="R35" i="32"/>
  <c r="U34" i="32"/>
  <c r="R34" i="32"/>
  <c r="U33" i="32"/>
  <c r="R33" i="32"/>
  <c r="S33" i="32" s="1"/>
  <c r="U30" i="32"/>
  <c r="R30" i="32"/>
  <c r="U29" i="32"/>
  <c r="R29" i="32"/>
  <c r="U28" i="32"/>
  <c r="R28" i="32"/>
  <c r="T28" i="32" s="1"/>
  <c r="R25" i="32"/>
  <c r="U24" i="32"/>
  <c r="R24" i="32"/>
  <c r="U23" i="32"/>
  <c r="R23" i="32"/>
  <c r="T23" i="32" s="1"/>
  <c r="U20" i="32"/>
  <c r="R20" i="32"/>
  <c r="U19" i="32"/>
  <c r="R19" i="32"/>
  <c r="U18" i="32"/>
  <c r="R18" i="32"/>
  <c r="T18" i="32" s="1"/>
  <c r="U15" i="32"/>
  <c r="R15" i="32"/>
  <c r="U14" i="32"/>
  <c r="R14" i="32"/>
  <c r="U13" i="32"/>
  <c r="R13" i="32"/>
  <c r="S13" i="32" s="1"/>
  <c r="U10" i="32"/>
  <c r="R10" i="32"/>
  <c r="U9" i="32"/>
  <c r="R9" i="32"/>
  <c r="U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U30" i="30"/>
  <c r="U29" i="30"/>
  <c r="U28" i="30"/>
  <c r="U25" i="30"/>
  <c r="U23" i="30"/>
  <c r="U20" i="30"/>
  <c r="U19" i="30"/>
  <c r="U18" i="30"/>
  <c r="U15" i="30"/>
  <c r="U14" i="30"/>
  <c r="U13" i="30"/>
  <c r="U10" i="30"/>
  <c r="U9" i="30"/>
  <c r="U8" i="30"/>
  <c r="U5" i="30"/>
  <c r="U4" i="30"/>
  <c r="U3" i="30"/>
  <c r="Z6" i="25"/>
  <c r="AD7" i="25"/>
  <c r="Z8" i="25"/>
  <c r="AD12" i="25"/>
  <c r="AD10" i="25"/>
  <c r="AD5" i="25"/>
  <c r="AD9" i="25"/>
  <c r="AD6" i="25"/>
  <c r="AD8" i="25"/>
  <c r="AD11" i="25"/>
  <c r="Z7" i="25"/>
  <c r="S18" i="32" l="1"/>
  <c r="S28" i="32"/>
  <c r="S8" i="32"/>
  <c r="T13" i="32"/>
  <c r="T33" i="32"/>
  <c r="S23" i="32"/>
  <c r="S13" i="30"/>
  <c r="T8" i="30"/>
  <c r="R18" i="30"/>
  <c r="S18" i="30" s="1"/>
  <c r="R14" i="30"/>
  <c r="R13" i="30"/>
  <c r="T13" i="30" s="1"/>
  <c r="R30" i="30"/>
  <c r="T28" i="30"/>
  <c r="R25" i="30"/>
  <c r="R24" i="30"/>
  <c r="R23" i="30"/>
  <c r="T23" i="30" s="1"/>
  <c r="R20" i="30"/>
  <c r="R19" i="30"/>
  <c r="T18" i="30" s="1"/>
  <c r="R15" i="30"/>
  <c r="R10" i="30"/>
  <c r="R9" i="30"/>
  <c r="S8" i="30" s="1"/>
  <c r="R5" i="30"/>
  <c r="R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23" i="30" l="1"/>
  <c r="T3" i="30"/>
  <c r="S3" i="30"/>
  <c r="S8" i="29"/>
  <c r="T23" i="29"/>
  <c r="S3" i="29"/>
  <c r="S28" i="29"/>
</calcChain>
</file>

<file path=xl/sharedStrings.xml><?xml version="1.0" encoding="utf-8"?>
<sst xmlns="http://schemas.openxmlformats.org/spreadsheetml/2006/main" count="475" uniqueCount="42">
  <si>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</si>
  <si>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</si>
  <si>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</si>
  <si>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</si>
  <si>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</si>
  <si>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</si>
  <si>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</si>
  <si>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</si>
  <si>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</si>
  <si>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</si>
  <si>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</si>
  <si>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</si>
  <si>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</si>
  <si>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</si>
  <si>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</si>
  <si>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</si>
  <si>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</si>
  <si>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</si>
  <si>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</si>
  <si>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</si>
  <si>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</si>
  <si>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</si>
  <si>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</si>
  <si>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</si>
  <si>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</si>
  <si>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</si>
  <si>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</si>
  <si>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</si>
  <si>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</si>
  <si>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</si>
  <si>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</si>
  <si>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</si>
  <si>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</si>
  <si>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</si>
  <si>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</si>
  <si>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NaN</t>
  </si>
  <si>
    <t>Power'</t>
  </si>
  <si>
    <t xml:space="preserve">sri </t>
  </si>
  <si>
    <t>intT/CoreT</t>
  </si>
  <si>
    <t>Desc</t>
  </si>
  <si>
    <t>HpDrop/Power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</si>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</sst>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9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summary!$W$4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summary!$W$5:$W$8</c:f>
              <c:numCache>
                <c:formatCode>0.00</c:formatCode>
                <c:ptCount val="4"/>
                <c:pt idx="0">
                  <c:v>0.21089127788239301</c:v>
                </c:pt>
                <c:pt idx="1">
                  <c:v>0.23589009528313801</c:v>
                </c:pt>
                <c:pt idx="2">
                  <c:v>0.26431942423004151</c:v>
                </c:pt>
                <c:pt idx="3">
                  <c:v>0.29787621528147962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summary!$AA$4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summary!$AA$5:$AA$10</c:f>
              <c:numCache>
                <c:formatCode>0.00</c:formatCode>
                <c:ptCount val="6"/>
                <c:pt idx="0">
                  <c:v>0.12010971116920721</c:v>
                </c:pt>
                <c:pt idx="1">
                  <c:v>0.1323510524329285</c:v>
                </c:pt>
                <c:pt idx="2">
                  <c:v>0.14627471126836214</c:v>
                </c:pt>
                <c:pt idx="3">
                  <c:v>0.16341180810173728</c:v>
                </c:pt>
                <c:pt idx="4">
                  <c:v>0.18274695108722247</c:v>
                </c:pt>
                <c:pt idx="5">
                  <c:v>0.19695372836688135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summary!$K$4</c:f>
              <c:strCache>
                <c:ptCount val="1"/>
                <c:pt idx="0">
                  <c:v>ipb1-30b-he-V^2/Power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0.15225487834653659</c:v>
                </c:pt>
                <c:pt idx="1">
                  <c:v>0.16783228909804646</c:v>
                </c:pt>
                <c:pt idx="2">
                  <c:v>0.18551428531871136</c:v>
                </c:pt>
                <c:pt idx="3">
                  <c:v>0.20700301921874267</c:v>
                </c:pt>
                <c:pt idx="4">
                  <c:v>0.23124231947105423</c:v>
                </c:pt>
                <c:pt idx="5">
                  <c:v>0.2489919081914666</c:v>
                </c:pt>
                <c:pt idx="6">
                  <c:v>0.26122478080512834</c:v>
                </c:pt>
                <c:pt idx="7">
                  <c:v>0.27089709370018933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summary!$S$4</c:f>
              <c:strCache>
                <c:ptCount val="1"/>
                <c:pt idx="0">
                  <c:v>sri-ipb2-h2-V^2/Power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0.12021533738047308</c:v>
                </c:pt>
                <c:pt idx="1">
                  <c:v>0.13155410981192761</c:v>
                </c:pt>
                <c:pt idx="2">
                  <c:v>0.14417970292383503</c:v>
                </c:pt>
                <c:pt idx="3">
                  <c:v>0.1594005709681188</c:v>
                </c:pt>
                <c:pt idx="4">
                  <c:v>0.17679126440927714</c:v>
                </c:pt>
                <c:pt idx="5">
                  <c:v>0.19068719213743843</c:v>
                </c:pt>
                <c:pt idx="6">
                  <c:v>0.20190617785386369</c:v>
                </c:pt>
                <c:pt idx="7">
                  <c:v>0.21236167138981588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4928"/>
        <c:axId val="342885504"/>
      </c:scatterChart>
      <c:valAx>
        <c:axId val="34288492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2885504"/>
        <c:crosses val="autoZero"/>
        <c:crossBetween val="midCat"/>
      </c:valAx>
      <c:valAx>
        <c:axId val="34288550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28849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05517340250863"/>
          <c:y val="0.16822805482648001"/>
          <c:w val="0.37901280996591846"/>
          <c:h val="0.16329645517557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'ipb1-30b-he-122016'!$R$3:$R$5</c:f>
              <c:numCache>
                <c:formatCode>0.00</c:formatCode>
                <c:ptCount val="3"/>
                <c:pt idx="0">
                  <c:v>1.5164828275862003</c:v>
                </c:pt>
                <c:pt idx="1">
                  <c:v>3.1112858620689599</c:v>
                </c:pt>
                <c:pt idx="2">
                  <c:v>5.1481285172413802</c:v>
                </c:pt>
              </c:numCache>
            </c:numRef>
          </c:xVal>
          <c:yVal>
            <c:numRef>
              <c:f>'ipb1-30b-he-122016'!$V$3:$V$5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'ipb1-30b-he-122016'!$R$8:$R$10</c:f>
              <c:numCache>
                <c:formatCode>0.00</c:formatCode>
                <c:ptCount val="3"/>
                <c:pt idx="0">
                  <c:v>1.4908408275862008</c:v>
                </c:pt>
                <c:pt idx="1">
                  <c:v>3.0599143448276003</c:v>
                </c:pt>
                <c:pt idx="2">
                  <c:v>5.0247785517241113</c:v>
                </c:pt>
              </c:numCache>
            </c:numRef>
          </c:xVal>
          <c:yVal>
            <c:numRef>
              <c:f>'ipb1-30b-he-122016'!$V$8:$V$10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'ipb1-30b-he-122016'!$R$13:$R$15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'ipb1-30b-he-122016'!$V$13:$V$15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4272"/>
        <c:axId val="343894848"/>
      </c:scatterChart>
      <c:valAx>
        <c:axId val="343894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3894848"/>
        <c:crosses val="autoZero"/>
        <c:crossBetween val="midCat"/>
      </c:valAx>
      <c:valAx>
        <c:axId val="343894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8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'sri-ipb2-h2-q'!$U$3:$U$7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'sri-ipb2-h2-q'!$Z$3:$Z$7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7152"/>
        <c:axId val="343897728"/>
      </c:scatterChart>
      <c:valAx>
        <c:axId val="343897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3897728"/>
        <c:crosses val="autoZero"/>
        <c:crossBetween val="midCat"/>
      </c:valAx>
      <c:valAx>
        <c:axId val="343897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89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'sri-ipb2-h2-q'!$U$10:$U$14</c:f>
              <c:numCache>
                <c:formatCode>0.00</c:formatCode>
                <c:ptCount val="5"/>
                <c:pt idx="0">
                  <c:v>1.8612786896551992</c:v>
                </c:pt>
                <c:pt idx="1">
                  <c:v>2.2273108620688991</c:v>
                </c:pt>
                <c:pt idx="2">
                  <c:v>2.5794046206895995</c:v>
                </c:pt>
                <c:pt idx="3">
                  <c:v>2.9090902413792996</c:v>
                </c:pt>
                <c:pt idx="4">
                  <c:v>3.2780191379309986</c:v>
                </c:pt>
              </c:numCache>
            </c:numRef>
          </c:xVal>
          <c:yVal>
            <c:numRef>
              <c:f>'sri-ipb2-h2-q'!$Z$10:$Z$14</c:f>
              <c:numCache>
                <c:formatCode>0.00</c:formatCode>
                <c:ptCount val="5"/>
                <c:pt idx="0">
                  <c:v>1.8234545916332288</c:v>
                </c:pt>
                <c:pt idx="1">
                  <c:v>2.1893880983758178</c:v>
                </c:pt>
                <c:pt idx="2">
                  <c:v>2.5646554874760863</c:v>
                </c:pt>
                <c:pt idx="3">
                  <c:v>2.9163940286470544</c:v>
                </c:pt>
                <c:pt idx="4">
                  <c:v>3.2462728554529483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9456"/>
        <c:axId val="344547328"/>
      </c:scatterChart>
      <c:valAx>
        <c:axId val="343899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4547328"/>
        <c:crosses val="autoZero"/>
        <c:crossBetween val="midCat"/>
      </c:valAx>
      <c:valAx>
        <c:axId val="344547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89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'sri-ipb2-h2-q'!$U$17:$U$21</c:f>
              <c:numCache>
                <c:formatCode>0.00</c:formatCode>
                <c:ptCount val="5"/>
                <c:pt idx="0">
                  <c:v>2.4354166206895975</c:v>
                </c:pt>
                <c:pt idx="1">
                  <c:v>2.8713261724137986</c:v>
                </c:pt>
                <c:pt idx="2">
                  <c:v>3.3016749310344977</c:v>
                </c:pt>
                <c:pt idx="3">
                  <c:v>3.7548905172413978</c:v>
                </c:pt>
                <c:pt idx="4">
                  <c:v>4.1928654827585987</c:v>
                </c:pt>
              </c:numCache>
            </c:numRef>
          </c:xVal>
          <c:yVal>
            <c:numRef>
              <c:f>'sri-ipb2-h2-q'!$Z$17:$Z$21</c:f>
              <c:numCache>
                <c:formatCode>0.00</c:formatCode>
                <c:ptCount val="5"/>
                <c:pt idx="0">
                  <c:v>2.1185301236299519</c:v>
                </c:pt>
                <c:pt idx="1">
                  <c:v>2.5325538617654875</c:v>
                </c:pt>
                <c:pt idx="2">
                  <c:v>2.9438418990165935</c:v>
                </c:pt>
                <c:pt idx="3">
                  <c:v>3.380717424843398</c:v>
                </c:pt>
                <c:pt idx="4">
                  <c:v>3.7899346190747139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9056"/>
        <c:axId val="344549632"/>
      </c:scatterChart>
      <c:valAx>
        <c:axId val="344549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4549632"/>
        <c:crosses val="autoZero"/>
        <c:crossBetween val="midCat"/>
      </c:valAx>
      <c:valAx>
        <c:axId val="344549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54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'ipb3-32b-h2-q'!$U$3:$U$7</c:f>
              <c:numCache>
                <c:formatCode>0.00</c:formatCode>
                <c:ptCount val="5"/>
                <c:pt idx="0">
                  <c:v>1.3168316551724004</c:v>
                </c:pt>
                <c:pt idx="1">
                  <c:v>1.5501641034481999</c:v>
                </c:pt>
                <c:pt idx="2">
                  <c:v>1.7687643103448014</c:v>
                </c:pt>
                <c:pt idx="3">
                  <c:v>2.0208298965517013</c:v>
                </c:pt>
                <c:pt idx="4">
                  <c:v>2.2427535517240997</c:v>
                </c:pt>
              </c:numCache>
            </c:numRef>
          </c:xVal>
          <c:yVal>
            <c:numRef>
              <c:f>'ipb3-32b-h2-q'!$Z$3:$Z$7</c:f>
              <c:numCache>
                <c:formatCode>0.00</c:formatCode>
                <c:ptCount val="5"/>
                <c:pt idx="0">
                  <c:v>0.19690650512652361</c:v>
                </c:pt>
                <c:pt idx="1">
                  <c:v>0.23023095842470498</c:v>
                </c:pt>
                <c:pt idx="2">
                  <c:v>0.26214915479075501</c:v>
                </c:pt>
                <c:pt idx="3">
                  <c:v>0.29617432332035459</c:v>
                </c:pt>
                <c:pt idx="4">
                  <c:v>0.33097564060289703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1360"/>
        <c:axId val="344551936"/>
      </c:scatterChart>
      <c:valAx>
        <c:axId val="344551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4551936"/>
        <c:crosses val="autoZero"/>
        <c:crossBetween val="midCat"/>
      </c:valAx>
      <c:valAx>
        <c:axId val="34455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55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'ipb3-32b-h2-q'!$U$10:$U$14</c:f>
              <c:numCache>
                <c:formatCode>0.00</c:formatCode>
                <c:ptCount val="5"/>
                <c:pt idx="0">
                  <c:v>1.5504603448275986</c:v>
                </c:pt>
                <c:pt idx="1">
                  <c:v>1.8479546206896984</c:v>
                </c:pt>
                <c:pt idx="2">
                  <c:v>2.1614524827585981</c:v>
                </c:pt>
                <c:pt idx="3">
                  <c:v>2.4181013793104</c:v>
                </c:pt>
                <c:pt idx="4">
                  <c:v>2.7033939655173</c:v>
                </c:pt>
              </c:numCache>
            </c:numRef>
          </c:xVal>
          <c:yVal>
            <c:numRef>
              <c:f>'ipb3-32b-h2-q'!$Z$10:$Z$14</c:f>
              <c:numCache>
                <c:formatCode>0.00</c:formatCode>
                <c:ptCount val="5"/>
                <c:pt idx="0">
                  <c:v>0.26994798486370331</c:v>
                </c:pt>
                <c:pt idx="1">
                  <c:v>0.31643673337305089</c:v>
                </c:pt>
                <c:pt idx="2">
                  <c:v>0.36660345150823864</c:v>
                </c:pt>
                <c:pt idx="3">
                  <c:v>0.41640680811675218</c:v>
                </c:pt>
                <c:pt idx="4">
                  <c:v>0.46429396407255247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3664"/>
        <c:axId val="344554240"/>
      </c:scatterChart>
      <c:valAx>
        <c:axId val="344553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4554240"/>
        <c:crosses val="autoZero"/>
        <c:crossBetween val="midCat"/>
      </c:valAx>
      <c:valAx>
        <c:axId val="344554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55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IPB1-30b-He-SRI-IPB2-27b-H2-DC-Cali</a:t>
            </a:r>
          </a:p>
        </c:rich>
      </c:tx>
      <c:layout>
        <c:manualLayout>
          <c:xMode val="edge"/>
          <c:yMode val="edge"/>
          <c:x val="8.7924438261683849E-2"/>
          <c:y val="2.48447204968944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summary!$W$4</c:f>
              <c:strCache>
                <c:ptCount val="1"/>
                <c:pt idx="0">
                  <c:v>ipb3-32b-he-V^2/Power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0.15225487834653659</c:v>
                </c:pt>
                <c:pt idx="1">
                  <c:v>0.16783228909804646</c:v>
                </c:pt>
                <c:pt idx="2">
                  <c:v>0.18551428531871136</c:v>
                </c:pt>
                <c:pt idx="3">
                  <c:v>0.20700301921874267</c:v>
                </c:pt>
                <c:pt idx="4">
                  <c:v>0.23124231947105423</c:v>
                </c:pt>
                <c:pt idx="5">
                  <c:v>0.2489919081914666</c:v>
                </c:pt>
                <c:pt idx="6">
                  <c:v>0.26122478080512834</c:v>
                </c:pt>
                <c:pt idx="7">
                  <c:v>0.27089709370018933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summary!$AA$4</c:f>
              <c:strCache>
                <c:ptCount val="1"/>
                <c:pt idx="0">
                  <c:v>ipb3-32b-h2-V^2/Power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0.12021533738047308</c:v>
                </c:pt>
                <c:pt idx="1">
                  <c:v>0.13155410981192761</c:v>
                </c:pt>
                <c:pt idx="2">
                  <c:v>0.14417970292383503</c:v>
                </c:pt>
                <c:pt idx="3">
                  <c:v>0.1594005709681188</c:v>
                </c:pt>
                <c:pt idx="4">
                  <c:v>0.17679126440927714</c:v>
                </c:pt>
                <c:pt idx="5">
                  <c:v>0.19068719213743843</c:v>
                </c:pt>
                <c:pt idx="6">
                  <c:v>0.20190617785386369</c:v>
                </c:pt>
                <c:pt idx="7">
                  <c:v>0.21236167138981588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7808"/>
        <c:axId val="342888384"/>
      </c:scatterChart>
      <c:valAx>
        <c:axId val="34288780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2888384"/>
        <c:crosses val="autoZero"/>
        <c:crossBetween val="midCat"/>
      </c:valAx>
      <c:valAx>
        <c:axId val="34288838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2887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0688"/>
        <c:axId val="342891264"/>
      </c:scatterChart>
      <c:valAx>
        <c:axId val="34289068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2891264"/>
        <c:crosses val="autoZero"/>
        <c:crossBetween val="midCat"/>
      </c:valAx>
      <c:valAx>
        <c:axId val="34289126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289068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summary!$D$4</c:f>
              <c:strCache>
                <c:ptCount val="1"/>
                <c:pt idx="0">
                  <c:v>ipb1-29b-he-HpDrop/V^2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summary!$D$5:$D$12</c:f>
              <c:numCache>
                <c:formatCode>0.00</c:formatCode>
                <c:ptCount val="8"/>
                <c:pt idx="0">
                  <c:v>2.1476318851809051</c:v>
                </c:pt>
                <c:pt idx="1">
                  <c:v>2.065193379370438</c:v>
                </c:pt>
                <c:pt idx="2">
                  <c:v>1.9637956379557844</c:v>
                </c:pt>
                <c:pt idx="3">
                  <c:v>1.838059661380641</c:v>
                </c:pt>
                <c:pt idx="4">
                  <c:v>1.7666661555213297</c:v>
                </c:pt>
                <c:pt idx="5">
                  <c:v>1.6363251723562331</c:v>
                </c:pt>
                <c:pt idx="6">
                  <c:v>1.5611451756504382</c:v>
                </c:pt>
                <c:pt idx="7">
                  <c:v>1.4896264260055765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summary!$H$4</c:f>
              <c:strCache>
                <c:ptCount val="1"/>
                <c:pt idx="0">
                  <c:v>ipb1-29b-h2-HpDrop/V^2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summary!$H$5:$H$12</c:f>
              <c:numCache>
                <c:formatCode>0.00</c:formatCode>
                <c:ptCount val="8"/>
                <c:pt idx="0">
                  <c:v>2.342853354974674</c:v>
                </c:pt>
                <c:pt idx="1">
                  <c:v>2.4284130162755164</c:v>
                </c:pt>
                <c:pt idx="2">
                  <c:v>2.484995661162102</c:v>
                </c:pt>
                <c:pt idx="3">
                  <c:v>2.461623112138966</c:v>
                </c:pt>
                <c:pt idx="4">
                  <c:v>2.463928122417574</c:v>
                </c:pt>
                <c:pt idx="5">
                  <c:v>2.4088675342206018</c:v>
                </c:pt>
                <c:pt idx="6">
                  <c:v>2.3784418203073119</c:v>
                </c:pt>
                <c:pt idx="7">
                  <c:v>2.2597861887673223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89728"/>
        <c:axId val="344090304"/>
      </c:scatterChart>
      <c:valAx>
        <c:axId val="34408972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4090304"/>
        <c:crosses val="autoZero"/>
        <c:crossBetween val="midCat"/>
      </c:valAx>
      <c:valAx>
        <c:axId val="34409030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4089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2.8557022793568678</c:v>
                </c:pt>
                <c:pt idx="1">
                  <c:v>2.9652849550359073</c:v>
                </c:pt>
                <c:pt idx="2">
                  <c:v>2.8360076099803675</c:v>
                </c:pt>
                <c:pt idx="3">
                  <c:v>2.6475663976222386</c:v>
                </c:pt>
                <c:pt idx="4">
                  <c:v>2.5650660789326509</c:v>
                </c:pt>
                <c:pt idx="5">
                  <c:v>2.4055003756532884</c:v>
                </c:pt>
                <c:pt idx="6">
                  <c:v>2.2852740835557799</c:v>
                </c:pt>
                <c:pt idx="7">
                  <c:v>2.143425514309754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2608"/>
        <c:axId val="344093184"/>
      </c:scatterChart>
      <c:valAx>
        <c:axId val="34409260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4093184"/>
        <c:crosses val="autoZero"/>
        <c:crossBetween val="midCat"/>
      </c:valAx>
      <c:valAx>
        <c:axId val="34409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092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  <c:numCache>
                <c:formatCode>0.00</c:formatCode>
                <c:ptCount val="4"/>
                <c:pt idx="0">
                  <c:v>2.4738845449603368</c:v>
                </c:pt>
                <c:pt idx="1">
                  <c:v>2.3715795139513443</c:v>
                </c:pt>
                <c:pt idx="2">
                  <c:v>2.2685691808245898</c:v>
                </c:pt>
                <c:pt idx="3">
                  <c:v>2.0847406398281443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  <c:numCache>
                <c:formatCode>0.00</c:formatCode>
                <c:ptCount val="6"/>
                <c:pt idx="0">
                  <c:v>3.168655432600513</c:v>
                </c:pt>
                <c:pt idx="1">
                  <c:v>3.4179956185693108</c:v>
                </c:pt>
                <c:pt idx="2">
                  <c:v>3.3855487392292249</c:v>
                </c:pt>
                <c:pt idx="3">
                  <c:v>3.2278897032916083</c:v>
                </c:pt>
                <c:pt idx="4">
                  <c:v>3.0424971820740514</c:v>
                </c:pt>
                <c:pt idx="5">
                  <c:v>2.791750309151908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5488"/>
        <c:axId val="344096064"/>
      </c:scatterChart>
      <c:valAx>
        <c:axId val="34409548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4096064"/>
        <c:crosses val="autoZero"/>
        <c:crossBetween val="midCat"/>
      </c:valAx>
      <c:valAx>
        <c:axId val="344096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095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ipb1-29b-he-HpDrop/Power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0.49237322449249848</c:v>
                </c:pt>
                <c:pt idx="1">
                  <c:v>0.51840987268303218</c:v>
                </c:pt>
                <c:pt idx="2">
                  <c:v>0.54061033348291898</c:v>
                </c:pt>
                <c:pt idx="3">
                  <c:v>0.56114764573201159</c:v>
                </c:pt>
                <c:pt idx="4">
                  <c:v>0.59187924677474779</c:v>
                </c:pt>
                <c:pt idx="5">
                  <c:v>0.59826896815946584</c:v>
                </c:pt>
                <c:pt idx="6">
                  <c:v>0.60183554391213145</c:v>
                </c:pt>
                <c:pt idx="7">
                  <c:v>0.59216594053938487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summary!$I$4</c:f>
              <c:strCache>
                <c:ptCount val="1"/>
                <c:pt idx="0">
                  <c:v>ipb1-29b-h2-HpDrop/Power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summary!$I$5:$I$12</c:f>
              <c:numCache>
                <c:formatCode>0.00</c:formatCode>
                <c:ptCount val="8"/>
                <c:pt idx="0">
                  <c:v>0.44881061302207997</c:v>
                </c:pt>
                <c:pt idx="1">
                  <c:v>0.46938691769322877</c:v>
                </c:pt>
                <c:pt idx="2">
                  <c:v>0.49891576810466204</c:v>
                </c:pt>
                <c:pt idx="3">
                  <c:v>0.52330050785206739</c:v>
                </c:pt>
                <c:pt idx="4">
                  <c:v>0.55901216171361456</c:v>
                </c:pt>
                <c:pt idx="5">
                  <c:v>0.57669088198171503</c:v>
                </c:pt>
                <c:pt idx="6">
                  <c:v>0.59391537214541223</c:v>
                </c:pt>
                <c:pt idx="7">
                  <c:v>0.58509112669998686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38048"/>
        <c:axId val="343738624"/>
      </c:scatterChart>
      <c:valAx>
        <c:axId val="34373804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3738624"/>
        <c:crosses val="autoZero"/>
        <c:crossBetween val="midCat"/>
      </c:valAx>
      <c:valAx>
        <c:axId val="343738624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738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5630133189873021"/>
          <c:h val="0.130498687664041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summary!$L$4</c:f>
              <c:strCache>
                <c:ptCount val="1"/>
                <c:pt idx="0">
                  <c:v>ipb1-30b-he-HpDrop/V^2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2.8557022793568678</c:v>
                </c:pt>
                <c:pt idx="1">
                  <c:v>2.9652849550359073</c:v>
                </c:pt>
                <c:pt idx="2">
                  <c:v>2.8360076099803675</c:v>
                </c:pt>
                <c:pt idx="3">
                  <c:v>2.6475663976222386</c:v>
                </c:pt>
                <c:pt idx="4">
                  <c:v>2.5650660789326509</c:v>
                </c:pt>
                <c:pt idx="5">
                  <c:v>2.4055003756532884</c:v>
                </c:pt>
                <c:pt idx="6">
                  <c:v>2.2852740835557799</c:v>
                </c:pt>
                <c:pt idx="7">
                  <c:v>2.143425514309754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summary!$T$4</c:f>
              <c:strCache>
                <c:ptCount val="1"/>
                <c:pt idx="0">
                  <c:v>sri-ipb2-h2-HpDrop/V^2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  <c:numCache>
                <c:formatCode>0.00</c:formatCode>
                <c:ptCount val="4"/>
                <c:pt idx="0">
                  <c:v>2.4738845449603368</c:v>
                </c:pt>
                <c:pt idx="1">
                  <c:v>2.3715795139513443</c:v>
                </c:pt>
                <c:pt idx="2">
                  <c:v>2.2685691808245898</c:v>
                </c:pt>
                <c:pt idx="3">
                  <c:v>2.0847406398281443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  <c:numCache>
                <c:formatCode>0.00</c:formatCode>
                <c:ptCount val="6"/>
                <c:pt idx="0">
                  <c:v>3.168655432600513</c:v>
                </c:pt>
                <c:pt idx="1">
                  <c:v>3.4179956185693108</c:v>
                </c:pt>
                <c:pt idx="2">
                  <c:v>3.3855487392292249</c:v>
                </c:pt>
                <c:pt idx="3">
                  <c:v>3.2278897032916083</c:v>
                </c:pt>
                <c:pt idx="4">
                  <c:v>3.0424971820740514</c:v>
                </c:pt>
                <c:pt idx="5">
                  <c:v>2.791750309151908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0928"/>
        <c:axId val="343741504"/>
      </c:scatterChart>
      <c:valAx>
        <c:axId val="34374092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3741504"/>
        <c:crosses val="autoZero"/>
        <c:crossBetween val="midCat"/>
      </c:valAx>
      <c:valAx>
        <c:axId val="343741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7409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summary!$AK$4</c:f>
              <c:strCache>
                <c:ptCount val="1"/>
                <c:pt idx="0">
                  <c:v>ipb3-32b-h2-q-HpDrop/V^2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6.9510143949533791</c:v>
                </c:pt>
                <c:pt idx="1">
                  <c:v>5.8839379386110169</c:v>
                </c:pt>
                <c:pt idx="2">
                  <c:v>4.9426631753240224</c:v>
                </c:pt>
                <c:pt idx="3">
                  <c:v>4.1464144941471011</c:v>
                </c:pt>
                <c:pt idx="4">
                  <c:v>4.7565708560402795</c:v>
                </c:pt>
                <c:pt idx="5">
                  <c:v>4.5104938506916854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summary!$AG$4</c:f>
              <c:strCache>
                <c:ptCount val="1"/>
                <c:pt idx="0">
                  <c:v>sri-ipb2-h2-q-HpDrop/V^2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3808"/>
        <c:axId val="343891968"/>
      </c:scatterChart>
      <c:valAx>
        <c:axId val="34374380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3891968"/>
        <c:crosses val="autoZero"/>
        <c:crossBetween val="midCat"/>
      </c:valAx>
      <c:valAx>
        <c:axId val="34389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7438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8</xdr:col>
      <xdr:colOff>0</xdr:colOff>
      <xdr:row>62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7</xdr:col>
      <xdr:colOff>704850</xdr:colOff>
      <xdr:row>29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7</xdr:col>
      <xdr:colOff>704850</xdr:colOff>
      <xdr:row>45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13</xdr:row>
      <xdr:rowOff>142874</xdr:rowOff>
    </xdr:from>
    <xdr:to>
      <xdr:col>14</xdr:col>
      <xdr:colOff>190500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161924</xdr:colOff>
      <xdr:row>29</xdr:row>
      <xdr:rowOff>133350</xdr:rowOff>
    </xdr:from>
    <xdr:to>
      <xdr:col>14</xdr:col>
      <xdr:colOff>257174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46</xdr:row>
      <xdr:rowOff>9525</xdr:rowOff>
    </xdr:from>
    <xdr:to>
      <xdr:col>14</xdr:col>
      <xdr:colOff>209550</xdr:colOff>
      <xdr:row>61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63</xdr:row>
      <xdr:rowOff>9525</xdr:rowOff>
    </xdr:from>
    <xdr:to>
      <xdr:col>8</xdr:col>
      <xdr:colOff>76200</xdr:colOff>
      <xdr:row>80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13</xdr:col>
      <xdr:colOff>552451</xdr:colOff>
      <xdr:row>78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9525</xdr:colOff>
      <xdr:row>14</xdr:row>
      <xdr:rowOff>0</xdr:rowOff>
    </xdr:from>
    <xdr:to>
      <xdr:col>23</xdr:col>
      <xdr:colOff>781050</xdr:colOff>
      <xdr:row>29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4762</xdr:rowOff>
    </xdr:from>
    <xdr:to>
      <xdr:col>15</xdr:col>
      <xdr:colOff>366712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295275</xdr:colOff>
      <xdr:row>14</xdr:row>
      <xdr:rowOff>42862</xdr:rowOff>
    </xdr:from>
    <xdr:to>
      <xdr:col>45</xdr:col>
      <xdr:colOff>600075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26</xdr:row>
      <xdr:rowOff>104775</xdr:rowOff>
    </xdr:from>
    <xdr:to>
      <xdr:col>39</xdr:col>
      <xdr:colOff>314325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123825</xdr:colOff>
      <xdr:row>4</xdr:row>
      <xdr:rowOff>171450</xdr:rowOff>
    </xdr:from>
    <xdr:to>
      <xdr:col>46</xdr:col>
      <xdr:colOff>428625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12</xdr:row>
      <xdr:rowOff>14287</xdr:rowOff>
    </xdr:from>
    <xdr:to>
      <xdr:col>34</xdr:col>
      <xdr:colOff>152400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485775</xdr:colOff>
      <xdr:row>3</xdr:row>
      <xdr:rowOff>119062</xdr:rowOff>
    </xdr:from>
    <xdr:to>
      <xdr:col>34</xdr:col>
      <xdr:colOff>561975</xdr:colOff>
      <xdr:row>18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A52" zoomScaleNormal="100" workbookViewId="0">
      <selection activeCell="U39" sqref="U39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0.85546875" style="2" bestFit="1" customWidth="1"/>
    <col min="4" max="4" width="11.85546875" style="2" bestFit="1" customWidth="1"/>
    <col min="5" max="5" width="14.42578125" style="2" bestFit="1" customWidth="1"/>
    <col min="6" max="6" width="10.42578125" style="2" bestFit="1" customWidth="1"/>
    <col min="7" max="7" width="10.85546875" style="2" bestFit="1" customWidth="1"/>
    <col min="8" max="8" width="11.85546875" style="2" bestFit="1" customWidth="1"/>
    <col min="9" max="9" width="14.42578125" style="2" bestFit="1" customWidth="1"/>
    <col min="10" max="10" width="10.42578125" style="2" bestFit="1" customWidth="1"/>
    <col min="11" max="11" width="10.7109375" style="2" customWidth="1"/>
    <col min="12" max="12" width="12" style="2" customWidth="1"/>
    <col min="13" max="13" width="14.140625" style="2" customWidth="1"/>
    <col min="14" max="14" width="10.7109375" style="2" customWidth="1"/>
    <col min="15" max="18" width="10.7109375" style="2" hidden="1" customWidth="1"/>
    <col min="19" max="19" width="10.7109375" style="2" customWidth="1"/>
    <col min="20" max="20" width="12" style="2" customWidth="1"/>
    <col min="21" max="21" width="14" style="2" customWidth="1"/>
    <col min="22" max="22" width="10.7109375" style="2" customWidth="1"/>
    <col min="23" max="23" width="11.7109375" style="2" bestFit="1" customWidth="1"/>
    <col min="24" max="24" width="11.85546875" style="2" customWidth="1"/>
    <col min="25" max="25" width="14" style="2" customWidth="1"/>
    <col min="26" max="27" width="10.7109375" style="2" customWidth="1"/>
    <col min="28" max="28" width="12.140625" style="2" customWidth="1"/>
    <col min="29" max="29" width="14" style="2" customWidth="1"/>
    <col min="30" max="30" width="10.7109375" style="2" customWidth="1"/>
    <col min="31" max="31" width="9.7109375" style="2" bestFit="1" customWidth="1"/>
    <col min="32" max="32" width="11.85546875" style="2" customWidth="1"/>
    <col min="33" max="33" width="12.28515625" style="2" customWidth="1"/>
    <col min="34" max="34" width="10" style="2" bestFit="1" customWidth="1"/>
    <col min="35" max="16384" width="9" style="2"/>
  </cols>
  <sheetData>
    <row r="1" spans="1:39" ht="47.25" customHeight="1" thickBot="1" x14ac:dyDescent="0.3">
      <c r="C1" s="17" t="str">
        <f ca="1">'ipb1-29b-he'!A1</f>
        <v>ipb1-29b-he</v>
      </c>
      <c r="D1" s="17" t="str">
        <f ca="1">C1</f>
        <v>ipb1-29b-he</v>
      </c>
      <c r="E1" s="17" t="str">
        <f ca="1">D1</f>
        <v>ipb1-29b-he</v>
      </c>
      <c r="F1" s="17" t="str">
        <f ca="1">E1</f>
        <v>ipb1-29b-he</v>
      </c>
      <c r="G1" s="27" t="str">
        <f ca="1">'ipb1-29b-h2'!A1</f>
        <v>ipb1-29b-h2</v>
      </c>
      <c r="H1" s="27" t="str">
        <f ca="1">G1</f>
        <v>ipb1-29b-h2</v>
      </c>
      <c r="I1" s="27" t="str">
        <f ca="1">H1</f>
        <v>ipb1-29b-h2</v>
      </c>
      <c r="J1" s="27" t="str">
        <f ca="1">I1</f>
        <v>ipb1-29b-h2</v>
      </c>
      <c r="K1" s="17" t="str">
        <f ca="1">'ipb1-30b-he'!$A$1</f>
        <v>ipb1-30b-he</v>
      </c>
      <c r="L1" s="17" t="str">
        <f ca="1">'ipb1-30b-he'!$A$1</f>
        <v>ipb1-30b-he</v>
      </c>
      <c r="M1" s="17" t="str">
        <f ca="1">'ipb1-30b-he'!$A$1</f>
        <v>ipb1-30b-he</v>
      </c>
      <c r="N1" s="17" t="str">
        <f ca="1">'ipb1-30b-he'!$A$1</f>
        <v>ipb1-30b-he</v>
      </c>
      <c r="O1" s="17" t="str">
        <f ca="1">'ipb1-30b-he-122016'!A1</f>
        <v>ipb1-30b-he-122016</v>
      </c>
      <c r="P1" s="17" t="str">
        <f ca="1">O1</f>
        <v>ipb1-30b-he-122016</v>
      </c>
      <c r="Q1" s="17" t="str">
        <f t="shared" ref="Q1:R1" ca="1" si="0">P1</f>
        <v>ipb1-30b-he-122016</v>
      </c>
      <c r="R1" s="17" t="str">
        <f t="shared" ca="1" si="0"/>
        <v>ipb1-30b-he-122016</v>
      </c>
      <c r="S1" s="24" t="str">
        <f ca="1">'sri-ipb2-h2'!A1</f>
        <v>sri-ipb2-h2</v>
      </c>
      <c r="T1" s="15" t="str">
        <f ca="1">S1</f>
        <v>sri-ipb2-h2</v>
      </c>
      <c r="U1" s="15" t="str">
        <f ca="1">T1</f>
        <v>sri-ipb2-h2</v>
      </c>
      <c r="V1" s="15" t="str">
        <f ca="1">U1</f>
        <v>sri-ipb2-h2</v>
      </c>
      <c r="W1" s="17" t="str">
        <f ca="1">'ipb3-32b-he'!A1</f>
        <v>ipb3-32b-he</v>
      </c>
      <c r="X1" s="17" t="str">
        <f ca="1">W1</f>
        <v>ipb3-32b-he</v>
      </c>
      <c r="Y1" s="17" t="str">
        <f ca="1">X1</f>
        <v>ipb3-32b-he</v>
      </c>
      <c r="Z1" s="17" t="str">
        <f ca="1">Y1</f>
        <v>ipb3-32b-he</v>
      </c>
      <c r="AA1" s="27" t="str">
        <f ca="1">'ipb3-32b-h2'!A1</f>
        <v>ipb3-32b-h2</v>
      </c>
      <c r="AB1" s="27" t="str">
        <f ca="1">AA1</f>
        <v>ipb3-32b-h2</v>
      </c>
      <c r="AC1" s="27" t="str">
        <f t="shared" ref="AC1:AD1" ca="1" si="1">AB1</f>
        <v>ipb3-32b-h2</v>
      </c>
      <c r="AD1" s="27" t="str">
        <f t="shared" ca="1" si="1"/>
        <v>ipb3-32b-h2</v>
      </c>
      <c r="AF1" s="15" t="str">
        <f ca="1">'sri-ipb2-h2-q'!A1</f>
        <v>sri-ipb2-h2-q</v>
      </c>
      <c r="AG1" s="15" t="str">
        <f ca="1">AF1</f>
        <v>sri-ipb2-h2-q</v>
      </c>
      <c r="AH1" s="15" t="str">
        <f t="shared" ref="AH1:AI1" ca="1" si="2">AG1</f>
        <v>sri-ipb2-h2-q</v>
      </c>
      <c r="AI1" s="15" t="str">
        <f t="shared" ca="1" si="2"/>
        <v>sri-ipb2-h2-q</v>
      </c>
      <c r="AJ1" s="17" t="str">
        <f ca="1">'ipb3-32b-h2-q'!A1</f>
        <v>ipb3-32b-h2-q</v>
      </c>
      <c r="AK1" s="17" t="str">
        <f ca="1">AJ1</f>
        <v>ipb3-32b-h2-q</v>
      </c>
      <c r="AL1" s="17" t="str">
        <f t="shared" ref="AL1:AM1" ca="1" si="3">AK1</f>
        <v>ipb3-32b-h2-q</v>
      </c>
      <c r="AM1" s="17" t="str">
        <f t="shared" ca="1" si="3"/>
        <v>ipb3-32b-h2-q</v>
      </c>
    </row>
    <row r="2" spans="1:39" x14ac:dyDescent="0.25">
      <c r="B2" s="10" t="s">
        <v>4</v>
      </c>
      <c r="C2" s="18">
        <v>42655</v>
      </c>
      <c r="D2" s="19"/>
      <c r="E2" s="19"/>
      <c r="F2" s="19"/>
      <c r="G2" s="28">
        <v>42658</v>
      </c>
      <c r="H2" s="29"/>
      <c r="I2" s="29"/>
      <c r="J2" s="29"/>
      <c r="K2" s="18">
        <v>42684</v>
      </c>
      <c r="L2" s="19"/>
      <c r="M2" s="19"/>
      <c r="N2" s="19"/>
      <c r="O2" s="18">
        <v>42724</v>
      </c>
      <c r="P2" s="19"/>
      <c r="Q2" s="19"/>
      <c r="R2" s="19"/>
      <c r="S2" s="25">
        <v>42658</v>
      </c>
      <c r="T2" s="16"/>
      <c r="U2" s="16"/>
      <c r="V2" s="16"/>
      <c r="W2" s="18">
        <v>42713</v>
      </c>
      <c r="X2" s="19"/>
      <c r="Y2" s="19"/>
      <c r="Z2" s="19"/>
      <c r="AA2" s="28">
        <v>42735</v>
      </c>
      <c r="AB2" s="29"/>
      <c r="AC2" s="29"/>
      <c r="AD2" s="29"/>
      <c r="AF2" s="11">
        <v>42742</v>
      </c>
      <c r="AG2" s="16"/>
      <c r="AH2" s="16"/>
      <c r="AI2" s="16"/>
      <c r="AJ2" s="19">
        <v>42742</v>
      </c>
      <c r="AK2" s="19"/>
      <c r="AL2" s="19"/>
      <c r="AM2" s="19"/>
    </row>
    <row r="3" spans="1:39" ht="30" x14ac:dyDescent="0.25">
      <c r="B3" s="5" t="s">
        <v>39</v>
      </c>
      <c r="C3" s="20" t="s">
        <v>25</v>
      </c>
      <c r="D3" s="21" t="s">
        <v>41</v>
      </c>
      <c r="E3" s="21" t="s">
        <v>40</v>
      </c>
      <c r="F3" s="21" t="s">
        <v>38</v>
      </c>
      <c r="G3" s="30" t="str">
        <f>C3</f>
        <v>V^2/Power</v>
      </c>
      <c r="H3" s="30" t="str">
        <f t="shared" ref="H3:J3" si="4">D3</f>
        <v>HpDrop/V^2</v>
      </c>
      <c r="I3" s="30" t="str">
        <f t="shared" si="4"/>
        <v>HpDrop/Power</v>
      </c>
      <c r="J3" s="30" t="str">
        <f t="shared" si="4"/>
        <v>intT/CoreT</v>
      </c>
      <c r="K3" s="31" t="str">
        <f>G3</f>
        <v>V^2/Power</v>
      </c>
      <c r="L3" s="31" t="str">
        <f t="shared" ref="L3" si="5">H3</f>
        <v>HpDrop/V^2</v>
      </c>
      <c r="M3" s="31" t="str">
        <f t="shared" ref="M3" si="6">I3</f>
        <v>HpDrop/Power</v>
      </c>
      <c r="N3" s="31" t="str">
        <f t="shared" ref="N3" si="7">J3</f>
        <v>intT/CoreT</v>
      </c>
      <c r="O3" s="31" t="str">
        <f>K3</f>
        <v>V^2/Power</v>
      </c>
      <c r="P3" s="31" t="str">
        <f t="shared" ref="P3" si="8">L3</f>
        <v>HpDrop/V^2</v>
      </c>
      <c r="Q3" s="31" t="str">
        <f t="shared" ref="Q3" si="9">M3</f>
        <v>HpDrop/Power</v>
      </c>
      <c r="R3" s="31" t="str">
        <f t="shared" ref="R3" si="10">N3</f>
        <v>intT/CoreT</v>
      </c>
      <c r="S3" s="31" t="str">
        <f>O3</f>
        <v>V^2/Power</v>
      </c>
      <c r="T3" s="31" t="str">
        <f t="shared" ref="T3:V3" si="11">P3</f>
        <v>HpDrop/V^2</v>
      </c>
      <c r="U3" s="31" t="str">
        <f t="shared" si="11"/>
        <v>HpDrop/Power</v>
      </c>
      <c r="V3" s="31" t="str">
        <f t="shared" si="11"/>
        <v>intT/CoreT</v>
      </c>
      <c r="W3" s="31" t="str">
        <f>S3</f>
        <v>V^2/Power</v>
      </c>
      <c r="X3" s="31" t="str">
        <f t="shared" ref="X3" si="12">T3</f>
        <v>HpDrop/V^2</v>
      </c>
      <c r="Y3" s="31" t="str">
        <f t="shared" ref="Y3" si="13">U3</f>
        <v>HpDrop/Power</v>
      </c>
      <c r="Z3" s="31" t="str">
        <f t="shared" ref="Z3" si="14">V3</f>
        <v>intT/CoreT</v>
      </c>
      <c r="AA3" s="36" t="str">
        <f>W3</f>
        <v>V^2/Power</v>
      </c>
      <c r="AB3" s="36" t="str">
        <f t="shared" ref="AB3" si="15">X3</f>
        <v>HpDrop/V^2</v>
      </c>
      <c r="AC3" s="36" t="str">
        <f t="shared" ref="AC3" si="16">Y3</f>
        <v>HpDrop/Power</v>
      </c>
      <c r="AD3" s="36" t="str">
        <f t="shared" ref="AD3" si="17">Z3</f>
        <v>intT/CoreT</v>
      </c>
      <c r="AE3" s="37"/>
      <c r="AF3" s="38" t="str">
        <f>AA3</f>
        <v>V^2/Power</v>
      </c>
      <c r="AG3" s="38" t="str">
        <f t="shared" ref="AG3:AI3" si="18">AB3</f>
        <v>HpDrop/V^2</v>
      </c>
      <c r="AH3" s="38" t="str">
        <f t="shared" si="18"/>
        <v>HpDrop/Power</v>
      </c>
      <c r="AI3" s="38" t="str">
        <f t="shared" si="18"/>
        <v>intT/CoreT</v>
      </c>
      <c r="AJ3" s="38" t="str">
        <f>AF3</f>
        <v>V^2/Power</v>
      </c>
      <c r="AK3" s="38" t="str">
        <f>AG3</f>
        <v>HpDrop/V^2</v>
      </c>
      <c r="AL3" s="38" t="str">
        <f>AH3</f>
        <v>HpDrop/Power</v>
      </c>
      <c r="AM3" s="38" t="str">
        <f>AI3</f>
        <v>intT/CoreT</v>
      </c>
    </row>
    <row r="4" spans="1:39" ht="76.5" customHeight="1" x14ac:dyDescent="0.25">
      <c r="A4" s="12"/>
      <c r="B4" s="5" t="s">
        <v>0</v>
      </c>
      <c r="C4" s="31" t="str">
        <f t="shared" ref="C4:AD4" ca="1" si="19">C1&amp;"-"&amp;C3</f>
        <v>ipb1-29b-he-V^2/Power</v>
      </c>
      <c r="D4" s="31" t="str">
        <f t="shared" ca="1" si="19"/>
        <v>ipb1-29b-he-HpDrop/V^2</v>
      </c>
      <c r="E4" s="31" t="str">
        <f t="shared" ca="1" si="19"/>
        <v>ipb1-29b-he-HpDrop/Power</v>
      </c>
      <c r="F4" s="31" t="str">
        <f t="shared" ca="1" si="19"/>
        <v>ipb1-29b-he-intT/CoreT</v>
      </c>
      <c r="G4" s="32" t="str">
        <f t="shared" ca="1" si="19"/>
        <v>ipb1-29b-h2-V^2/Power</v>
      </c>
      <c r="H4" s="32" t="str">
        <f t="shared" ca="1" si="19"/>
        <v>ipb1-29b-h2-HpDrop/V^2</v>
      </c>
      <c r="I4" s="32" t="str">
        <f t="shared" ca="1" si="19"/>
        <v>ipb1-29b-h2-HpDrop/Power</v>
      </c>
      <c r="J4" s="32" t="str">
        <f t="shared" ca="1" si="19"/>
        <v>ipb1-29b-h2-intT/CoreT</v>
      </c>
      <c r="K4" s="31" t="str">
        <f t="shared" ca="1" si="19"/>
        <v>ipb1-30b-he-V^2/Power</v>
      </c>
      <c r="L4" s="31" t="str">
        <f t="shared" ca="1" si="19"/>
        <v>ipb1-30b-he-HpDrop/V^2</v>
      </c>
      <c r="M4" s="31" t="str">
        <f t="shared" ca="1" si="19"/>
        <v>ipb1-30b-he-HpDrop/Power</v>
      </c>
      <c r="N4" s="31" t="str">
        <f t="shared" ca="1" si="19"/>
        <v>ipb1-30b-he-intT/CoreT</v>
      </c>
      <c r="O4" s="31" t="str">
        <f t="shared" ca="1" si="19"/>
        <v>ipb1-30b-he-122016-V^2/Power</v>
      </c>
      <c r="P4" s="31" t="str">
        <f t="shared" ca="1" si="19"/>
        <v>ipb1-30b-he-122016-HpDrop/V^2</v>
      </c>
      <c r="Q4" s="31" t="str">
        <f t="shared" ca="1" si="19"/>
        <v>ipb1-30b-he-122016-HpDrop/Power</v>
      </c>
      <c r="R4" s="31" t="str">
        <f t="shared" ca="1" si="19"/>
        <v>ipb1-30b-he-122016-intT/CoreT</v>
      </c>
      <c r="S4" s="31" t="str">
        <f t="shared" ca="1" si="19"/>
        <v>sri-ipb2-h2-V^2/Power</v>
      </c>
      <c r="T4" s="31" t="str">
        <f t="shared" ca="1" si="19"/>
        <v>sri-ipb2-h2-HpDrop/V^2</v>
      </c>
      <c r="U4" s="31" t="str">
        <f t="shared" ca="1" si="19"/>
        <v>sri-ipb2-h2-HpDrop/Power</v>
      </c>
      <c r="V4" s="31" t="str">
        <f t="shared" ca="1" si="19"/>
        <v>sri-ipb2-h2-intT/CoreT</v>
      </c>
      <c r="W4" s="31" t="str">
        <f t="shared" ca="1" si="19"/>
        <v>ipb3-32b-he-V^2/Power</v>
      </c>
      <c r="X4" s="31" t="str">
        <f t="shared" ca="1" si="19"/>
        <v>ipb3-32b-he-HpDrop/V^2</v>
      </c>
      <c r="Y4" s="31" t="str">
        <f t="shared" ca="1" si="19"/>
        <v>ipb3-32b-he-HpDrop/Power</v>
      </c>
      <c r="Z4" s="31" t="str">
        <f t="shared" ca="1" si="19"/>
        <v>ipb3-32b-he-intT/CoreT</v>
      </c>
      <c r="AA4" s="32" t="str">
        <f t="shared" ca="1" si="19"/>
        <v>ipb3-32b-h2-V^2/Power</v>
      </c>
      <c r="AB4" s="32" t="str">
        <f t="shared" ca="1" si="19"/>
        <v>ipb3-32b-h2-HpDrop/V^2</v>
      </c>
      <c r="AC4" s="32" t="str">
        <f t="shared" ca="1" si="19"/>
        <v>ipb3-32b-h2-HpDrop/Power</v>
      </c>
      <c r="AD4" s="32" t="str">
        <f t="shared" ca="1" si="19"/>
        <v>ipb3-32b-h2-intT/CoreT</v>
      </c>
      <c r="AF4" s="31" t="str">
        <f t="shared" ref="AF4:AM4" ca="1" si="20">AF1&amp;"-"&amp;AF3</f>
        <v>sri-ipb2-h2-q-V^2/Power</v>
      </c>
      <c r="AG4" s="31" t="str">
        <f t="shared" ca="1" si="20"/>
        <v>sri-ipb2-h2-q-HpDrop/V^2</v>
      </c>
      <c r="AH4" s="31" t="str">
        <f t="shared" ca="1" si="20"/>
        <v>sri-ipb2-h2-q-HpDrop/Power</v>
      </c>
      <c r="AI4" s="31" t="str">
        <f t="shared" ca="1" si="20"/>
        <v>sri-ipb2-h2-q-intT/CoreT</v>
      </c>
      <c r="AJ4" s="32" t="str">
        <f t="shared" ca="1" si="20"/>
        <v>ipb3-32b-h2-q-V^2/Power</v>
      </c>
      <c r="AK4" s="32" t="str">
        <f t="shared" ca="1" si="20"/>
        <v>ipb3-32b-h2-q-HpDrop/V^2</v>
      </c>
      <c r="AL4" s="32" t="str">
        <f t="shared" ca="1" si="20"/>
        <v>ipb3-32b-h2-q-HpDrop/Power</v>
      </c>
      <c r="AM4" s="32" t="str">
        <f t="shared" ca="1" si="20"/>
        <v>ipb3-32b-h2-q-intT/CoreT</v>
      </c>
    </row>
    <row r="5" spans="1:39" x14ac:dyDescent="0.25">
      <c r="A5" s="33">
        <v>3</v>
      </c>
      <c r="B5" s="13">
        <v>150</v>
      </c>
      <c r="C5" s="34">
        <f ca="1">INDIRECT("'"&amp;C$1&amp;"'!"&amp;"x"&amp;$A5)</f>
        <v>0.21683417769822552</v>
      </c>
      <c r="D5" s="34">
        <f ca="1">INDIRECT("'"&amp;D$1&amp;"'!"&amp;"z"&amp;$A5)</f>
        <v>2.1476318851809051</v>
      </c>
      <c r="E5" s="34">
        <f ca="1">INDIRECT("'"&amp;E$1&amp;"'!"&amp;"V"&amp;$A5)</f>
        <v>0.49237322449249848</v>
      </c>
      <c r="F5" s="34">
        <f ca="1">INDIRECT("'"&amp;F$1&amp;"'!"&amp;"AA"&amp;$A5)</f>
        <v>0.95450052089569493</v>
      </c>
      <c r="G5" s="35">
        <f ca="1">INDIRECT("'"&amp;G$1&amp;"'!"&amp;"x"&amp;$A5)</f>
        <v>0.18945779348639033</v>
      </c>
      <c r="H5" s="35">
        <f ca="1">INDIRECT("'"&amp;H$1&amp;"'!"&amp;"z"&amp;$A5)</f>
        <v>2.342853354974674</v>
      </c>
      <c r="I5" s="35">
        <f ca="1">INDIRECT("'"&amp;I$1&amp;"'!"&amp;"V"&amp;$A5)</f>
        <v>0.44881061302207997</v>
      </c>
      <c r="J5" s="35">
        <f ca="1">INDIRECT("'"&amp;J$1&amp;"'!"&amp;"AA"&amp;$A5)</f>
        <v>0.9650378847671226</v>
      </c>
      <c r="K5" s="34">
        <f ca="1">INDIRECT("'"&amp;K$1&amp;"'!"&amp;"U"&amp;$A5)</f>
        <v>0.15225487834653659</v>
      </c>
      <c r="L5" s="34">
        <f ca="1">INDIRECT("'"&amp;L$1&amp;"'!"&amp;"W"&amp;$A5)</f>
        <v>2.8557022793568678</v>
      </c>
      <c r="M5" s="34">
        <f ca="1">INDIRECT("'"&amp;M$1&amp;"'!"&amp;"S"&amp;$A5)</f>
        <v>0.48954657904548965</v>
      </c>
      <c r="N5" s="34">
        <f ca="1">INDIRECT("'"&amp;N$1&amp;"'!"&amp;"X"&amp;$A5)</f>
        <v>0.97286304428897774</v>
      </c>
      <c r="O5" s="34">
        <f ca="1">INDIRECT("'"&amp;O$1&amp;"'!"&amp;"U"&amp;$A5)</f>
        <v>0.14694406700951376</v>
      </c>
      <c r="P5" s="34">
        <f ca="1">INDIRECT("'"&amp;P$1&amp;"'!"&amp;"W"&amp;$A5)</f>
        <v>0.3401775912919997</v>
      </c>
      <c r="Q5" s="34">
        <f ca="1">INDIRECT("'"&amp;Q$1&amp;"'!"&amp;"S"&amp;$A5)</f>
        <v>0.47544610110754154</v>
      </c>
      <c r="R5" s="34">
        <f ca="1">INDIRECT("'"&amp;R$1&amp;"'!"&amp;"X"&amp;$A5)</f>
        <v>0.93160786713403532</v>
      </c>
      <c r="S5" s="35">
        <f ca="1">INDIRECT("'"&amp;S$1&amp;"'!"&amp;"U"&amp;$A5)</f>
        <v>0.12021533738047308</v>
      </c>
      <c r="T5" s="35">
        <f ca="1">INDIRECT("'"&amp;T$1&amp;"'!"&amp;"W"&amp;$A5)</f>
        <v>3.1497467975423681</v>
      </c>
      <c r="U5" s="35">
        <f ca="1">INDIRECT("'"&amp;U$1&amp;"'!"&amp;"S"&amp;$A5)</f>
        <v>0.41138558720471802</v>
      </c>
      <c r="V5" s="35">
        <f ca="1">INDIRECT("'"&amp;V$1&amp;"'!"&amp;"X"&amp;$A5)</f>
        <v>0.93852708685932207</v>
      </c>
      <c r="W5" s="34">
        <f ca="1">INDIRECT("'"&amp;W$1&amp;"'!"&amp;"U"&amp;$A5)</f>
        <v>0.21089127788239301</v>
      </c>
      <c r="X5" s="34">
        <f ca="1">INDIRECT("'"&amp;X$1&amp;"'!"&amp;"W"&amp;$A5)</f>
        <v>2.4738845449603368</v>
      </c>
      <c r="Y5" s="34">
        <f ca="1">INDIRECT("'"&amp;Y$1&amp;"'!"&amp;"S"&amp;$A5)</f>
        <v>0.54106826587968793</v>
      </c>
      <c r="Z5" s="34">
        <f ca="1">INDIRECT("'"&amp;Z$1&amp;"'!"&amp;"X"&amp;$A5)</f>
        <v>0.91284163328141799</v>
      </c>
      <c r="AA5" s="35">
        <f ca="1">INDIRECT("'"&amp;AA$1&amp;"'!"&amp;"U"&amp;$A5)</f>
        <v>0.12010971116920721</v>
      </c>
      <c r="AB5" s="35">
        <f ca="1">INDIRECT("'"&amp;AB$1&amp;"'!"&amp;"W"&amp;$A5)</f>
        <v>3.168655432600513</v>
      </c>
      <c r="AC5" s="35">
        <f ca="1">INDIRECT("'"&amp;AC$1&amp;"'!"&amp;"S"&amp;$A5)</f>
        <v>0.40705552627584646</v>
      </c>
      <c r="AD5" s="35">
        <f ca="1">INDIRECT("'"&amp;AD$1&amp;"'!"&amp;"X"&amp;$A5)</f>
        <v>0.87947243941630093</v>
      </c>
      <c r="AE5" s="2">
        <v>3</v>
      </c>
      <c r="AF5" s="35">
        <f ca="1">INDIRECT("'"&amp;AF$1&amp;"'!"&amp;"AB"&amp;$AE5)</f>
        <v>0.47476416788407683</v>
      </c>
      <c r="AG5" s="35">
        <f ca="1">INDIRECT("'"&amp;AG$1&amp;"'!"&amp;"AA"&amp;$AE5)</f>
        <v>0.76620135780671805</v>
      </c>
      <c r="AH5" s="35">
        <f ca="1">INDIRECT("'"&amp;AH$1&amp;"'!"&amp;"V"&amp;$AE5)</f>
        <v>0.31660137724348869</v>
      </c>
      <c r="AI5" s="35">
        <f ca="1">INDIRECT("'"&amp;AI$1&amp;"'!"&amp;"AC"&amp;$AE5)</f>
        <v>0.93505052057295235</v>
      </c>
      <c r="AJ5" s="35">
        <f ca="1">INDIRECT("'"&amp;AJ$1&amp;"'!"&amp;"AB"&amp;$AE5)</f>
        <v>4.9705211088394444E-2</v>
      </c>
      <c r="AK5" s="35">
        <f ca="1">INDIRECT("'"&amp;AK$1&amp;"'!"&amp;"AA"&amp;$AE5)</f>
        <v>6.9510143949533791</v>
      </c>
      <c r="AL5" s="34">
        <f ca="1">INDIRECT("'"&amp;AL$1&amp;"'!"&amp;"V"&amp;$AE5)</f>
        <v>0.82223932175973002</v>
      </c>
      <c r="AM5" s="35">
        <f ca="1">INDIRECT("'"&amp;AM$1&amp;"'!"&amp;"AC"&amp;$AE5)</f>
        <v>0.87215637534125445</v>
      </c>
    </row>
    <row r="6" spans="1:39" x14ac:dyDescent="0.25">
      <c r="A6" s="33">
        <v>8</v>
      </c>
      <c r="B6" s="13">
        <v>200</v>
      </c>
      <c r="C6" s="34">
        <f t="shared" ref="C6:C12" ca="1" si="21">INDIRECT("'"&amp;C$1&amp;"'!"&amp;"x"&amp;$A6)</f>
        <v>0.23990796659936436</v>
      </c>
      <c r="D6" s="34">
        <f t="shared" ref="D6:D12" ca="1" si="22">INDIRECT("'"&amp;D$1&amp;"'!"&amp;"z"&amp;$A6)</f>
        <v>2.065193379370438</v>
      </c>
      <c r="E6" s="34">
        <f t="shared" ref="E6:E12" ca="1" si="23">INDIRECT("'"&amp;E$1&amp;"'!"&amp;"V"&amp;$A6)</f>
        <v>0.51840987268303218</v>
      </c>
      <c r="F6" s="34">
        <f t="shared" ref="F6:F12" ca="1" si="24">INDIRECT("'"&amp;F$1&amp;"'!"&amp;"AA"&amp;$A6)</f>
        <v>0.94755075344003492</v>
      </c>
      <c r="G6" s="35">
        <f t="shared" ref="G6:G12" ca="1" si="25">INDIRECT("'"&amp;G$1&amp;"'!"&amp;"x"&amp;$A6)</f>
        <v>0.19226157267412095</v>
      </c>
      <c r="H6" s="35">
        <f t="shared" ref="H6:H12" ca="1" si="26">INDIRECT("'"&amp;H$1&amp;"'!"&amp;"z"&amp;$A6)</f>
        <v>2.4284130162755164</v>
      </c>
      <c r="I6" s="35">
        <f t="shared" ref="I6:I12" ca="1" si="27">INDIRECT("'"&amp;I$1&amp;"'!"&amp;"V"&amp;$A6)</f>
        <v>0.46938691769322877</v>
      </c>
      <c r="J6" s="35">
        <f t="shared" ref="J6:J12" ca="1" si="28">INDIRECT("'"&amp;J$1&amp;"'!"&amp;"AA"&amp;$A6)</f>
        <v>0.95850157568913652</v>
      </c>
      <c r="K6" s="34">
        <f t="shared" ref="K6:K12" ca="1" si="29">INDIRECT("'"&amp;K$1&amp;"'!"&amp;"U"&amp;$A6)</f>
        <v>0.16783228909804646</v>
      </c>
      <c r="L6" s="34">
        <f t="shared" ref="L6:L12" ca="1" si="30">INDIRECT("'"&amp;L$1&amp;"'!"&amp;"W"&amp;$A6)</f>
        <v>2.9652849550359073</v>
      </c>
      <c r="M6" s="34">
        <f t="shared" ref="M6:M12" ca="1" si="31">INDIRECT("'"&amp;M$1&amp;"'!"&amp;"S"&amp;$A6)</f>
        <v>0.52491662113396098</v>
      </c>
      <c r="N6" s="34">
        <f t="shared" ref="N6:N12" ca="1" si="32">INDIRECT("'"&amp;N$1&amp;"'!"&amp;"X"&amp;$A6)</f>
        <v>0.9668611707758904</v>
      </c>
      <c r="O6" s="34">
        <f t="shared" ref="O6:O12" ca="1" si="33">INDIRECT("'"&amp;O$1&amp;"'!"&amp;"U"&amp;$A6)</f>
        <v>0.1632388475558017</v>
      </c>
      <c r="P6" s="34">
        <f t="shared" ref="P6:P12" ca="1" si="34">INDIRECT("'"&amp;P$1&amp;"'!"&amp;"W"&amp;$A6)</f>
        <v>0.34086601595495103</v>
      </c>
      <c r="Q6" s="34">
        <f t="shared" ref="Q6:Q12" ca="1" si="35">INDIRECT("'"&amp;Q$1&amp;"'!"&amp;"S"&amp;$A6)</f>
        <v>0.50672242478894225</v>
      </c>
      <c r="R6" s="34">
        <f t="shared" ref="R6:R12" ca="1" si="36">INDIRECT("'"&amp;R$1&amp;"'!"&amp;"X"&amp;$A6)</f>
        <v>0.92644078820886189</v>
      </c>
      <c r="S6" s="35">
        <f t="shared" ref="S6:S12" ca="1" si="37">INDIRECT("'"&amp;S$1&amp;"'!"&amp;"U"&amp;$A6)</f>
        <v>0.13155410981192761</v>
      </c>
      <c r="T6" s="35">
        <f t="shared" ref="T6:T12" ca="1" si="38">INDIRECT("'"&amp;T$1&amp;"'!"&amp;"W"&amp;$A6)</f>
        <v>3.1227849904414846</v>
      </c>
      <c r="U6" s="35">
        <f t="shared" ref="U6:U12" ca="1" si="39">INDIRECT("'"&amp;U$1&amp;"'!"&amp;"S"&amp;$A6)</f>
        <v>0.44089951712918979</v>
      </c>
      <c r="V6" s="35">
        <f t="shared" ref="V6:V12" ca="1" si="40">INDIRECT("'"&amp;V$1&amp;"'!"&amp;"X"&amp;$A6)</f>
        <v>0.93534707208742829</v>
      </c>
      <c r="W6" s="34">
        <f t="shared" ref="W6:W12" ca="1" si="41">INDIRECT("'"&amp;W$1&amp;"'!"&amp;"U"&amp;$A6)</f>
        <v>0.23589009528313801</v>
      </c>
      <c r="X6" s="34">
        <f ca="1">INDIRECT("'"&amp;X$1&amp;"'!"&amp;"W"&amp;$A6)</f>
        <v>2.3715795139513443</v>
      </c>
      <c r="Y6" s="34">
        <f t="shared" ref="Y6:Y12" ca="1" si="42">INDIRECT("'"&amp;Y$1&amp;"'!"&amp;"S"&amp;$A6)</f>
        <v>0.57533591193142197</v>
      </c>
      <c r="Z6" s="34">
        <f t="shared" ref="Z6:Z8" ca="1" si="43">INDIRECT("'"&amp;Z$1&amp;"'!"&amp;"X"&amp;$A6)</f>
        <v>0.91429278483405751</v>
      </c>
      <c r="AA6" s="35">
        <f t="shared" ref="Z6:AA12" ca="1" si="44">INDIRECT("'"&amp;AA$1&amp;"'!"&amp;"U"&amp;$A6)</f>
        <v>0.1323510524329285</v>
      </c>
      <c r="AB6" s="35">
        <f ca="1">INDIRECT("'"&amp;AB$1&amp;"'!"&amp;"W"&amp;$A6)</f>
        <v>3.4179956185693108</v>
      </c>
      <c r="AC6" s="35">
        <f t="shared" ref="AC6:AC12" ca="1" si="45">INDIRECT("'"&amp;AC$1&amp;"'!"&amp;"S"&amp;$A6)</f>
        <v>0.47762490864991231</v>
      </c>
      <c r="AD6" s="35">
        <f t="shared" ref="AD6:AD12" ca="1" si="46">INDIRECT("'"&amp;AD$1&amp;"'!"&amp;"X"&amp;$A6)</f>
        <v>0.88102415297501324</v>
      </c>
      <c r="AE6" s="2">
        <f>AE5+7</f>
        <v>10</v>
      </c>
      <c r="AF6" s="35">
        <f t="shared" ref="AF6:AF10" ca="1" si="47">INDIRECT("'"&amp;AF$1&amp;"'!"&amp;"AB"&amp;$AE6)</f>
        <v>0.43953867270547831</v>
      </c>
      <c r="AG6" s="35">
        <f t="shared" ref="AF6:AG12" ca="1" si="48">INDIRECT("'"&amp;AG$1&amp;"'!"&amp;"AA"&amp;$AE6)</f>
        <v>0.98333307948114501</v>
      </c>
      <c r="AH6" s="35">
        <f t="shared" ref="AH6:AH12" ca="1" si="49">INDIRECT("'"&amp;AH$1&amp;"'!"&amp;"V"&amp;$AE6)</f>
        <v>0.41362211116651193</v>
      </c>
      <c r="AI6" s="35">
        <f t="shared" ref="AI6:AI10" ca="1" si="50">INDIRECT("'"&amp;AI$1&amp;"'!"&amp;"AC"&amp;$AE6)</f>
        <v>0.9321958592423788</v>
      </c>
      <c r="AJ6" s="35">
        <f t="shared" ref="AI6:AJ12" ca="1" si="51">INDIRECT("'"&amp;AJ$1&amp;"'!"&amp;"AB"&amp;$AE6)</f>
        <v>0.11747526219184279</v>
      </c>
      <c r="AK6" s="35">
        <f t="shared" ref="AJ6:AK12" ca="1" si="52">INDIRECT("'"&amp;AK$1&amp;"'!"&amp;"AA"&amp;$AE6)</f>
        <v>5.8839379386110169</v>
      </c>
      <c r="AL6" s="34">
        <f t="shared" ref="AL6:AL12" ca="1" si="53">INDIRECT("'"&amp;AL$1&amp;"'!"&amp;"V"&amp;$AE6)</f>
        <v>0.84287729014360202</v>
      </c>
      <c r="AM6" s="35">
        <f t="shared" ref="AM6:AM10" ca="1" si="54">INDIRECT("'"&amp;AM$1&amp;"'!"&amp;"AC"&amp;$AE6)</f>
        <v>0.87652825927373346</v>
      </c>
    </row>
    <row r="7" spans="1:39" x14ac:dyDescent="0.25">
      <c r="A7" s="33">
        <v>13</v>
      </c>
      <c r="B7" s="13">
        <v>250</v>
      </c>
      <c r="C7" s="34">
        <f t="shared" ca="1" si="21"/>
        <v>0.26556424784909383</v>
      </c>
      <c r="D7" s="34">
        <f t="shared" ca="1" si="22"/>
        <v>1.9637956379557844</v>
      </c>
      <c r="E7" s="34">
        <f t="shared" ca="1" si="23"/>
        <v>0.54061033348291898</v>
      </c>
      <c r="F7" s="34">
        <f t="shared" ca="1" si="24"/>
        <v>0.94195178728200835</v>
      </c>
      <c r="G7" s="35">
        <f t="shared" ca="1" si="25"/>
        <v>0.19749510226455921</v>
      </c>
      <c r="H7" s="35">
        <f t="shared" ca="1" si="26"/>
        <v>2.484995661162102</v>
      </c>
      <c r="I7" s="35">
        <f t="shared" ca="1" si="27"/>
        <v>0.49891576810466204</v>
      </c>
      <c r="J7" s="35">
        <f t="shared" ca="1" si="28"/>
        <v>0.95277907057997513</v>
      </c>
      <c r="K7" s="34">
        <f t="shared" ca="1" si="29"/>
        <v>0.18551428531871136</v>
      </c>
      <c r="L7" s="34">
        <f t="shared" ca="1" si="30"/>
        <v>2.8360076099803675</v>
      </c>
      <c r="M7" s="34">
        <f t="shared" ca="1" si="31"/>
        <v>0.54933263287246281</v>
      </c>
      <c r="N7" s="34">
        <f t="shared" ca="1" si="32"/>
        <v>0.96319169749471845</v>
      </c>
      <c r="O7" s="34">
        <f t="shared" ca="1" si="33"/>
        <v>0.1801754930473054</v>
      </c>
      <c r="P7" s="34">
        <f t="shared" ca="1" si="34"/>
        <v>0.35228657603385821</v>
      </c>
      <c r="Q7" s="34">
        <f t="shared" ca="1" si="35"/>
        <v>0.53494567424729944</v>
      </c>
      <c r="R7" s="34">
        <f t="shared" ca="1" si="36"/>
        <v>0.92278138849952596</v>
      </c>
      <c r="S7" s="35">
        <f t="shared" ca="1" si="37"/>
        <v>0.14417970292383503</v>
      </c>
      <c r="T7" s="35">
        <f t="shared" ca="1" si="38"/>
        <v>3.1348511233503324</v>
      </c>
      <c r="U7" s="35">
        <f t="shared" ca="1" si="39"/>
        <v>0.47868697589510584</v>
      </c>
      <c r="V7" s="35">
        <f t="shared" ca="1" si="40"/>
        <v>0.93250856094513146</v>
      </c>
      <c r="W7" s="34">
        <f t="shared" ca="1" si="41"/>
        <v>0.26431942423004151</v>
      </c>
      <c r="X7" s="34">
        <f t="shared" ref="X7:X12" ca="1" si="55">INDIRECT("'"&amp;X$1&amp;"'!"&amp;"W"&amp;$A7)</f>
        <v>2.2685691808245898</v>
      </c>
      <c r="Y7" s="34">
        <f t="shared" ca="1" si="42"/>
        <v>0.61226123936157706</v>
      </c>
      <c r="Z7" s="34">
        <f t="shared" ca="1" si="43"/>
        <v>0.91275348056083583</v>
      </c>
      <c r="AA7" s="35">
        <f t="shared" ca="1" si="44"/>
        <v>0.14627471126836214</v>
      </c>
      <c r="AB7" s="35">
        <f t="shared" ref="AB7:AB12" ca="1" si="56">INDIRECT("'"&amp;AB$1&amp;"'!"&amp;"W"&amp;$A7)</f>
        <v>3.3855487392292249</v>
      </c>
      <c r="AC7" s="35">
        <f t="shared" ca="1" si="45"/>
        <v>0.5168377228958605</v>
      </c>
      <c r="AD7" s="35">
        <f t="shared" ca="1" si="46"/>
        <v>0.88096398424313871</v>
      </c>
      <c r="AE7" s="2">
        <f>AE6+7</f>
        <v>17</v>
      </c>
      <c r="AF7" s="35">
        <f t="shared" ca="1" si="47"/>
        <v>0.42678983892291145</v>
      </c>
      <c r="AG7" s="35">
        <f t="shared" ca="1" si="48"/>
        <v>1.0494792965782085</v>
      </c>
      <c r="AH7" s="35">
        <f t="shared" ca="1" si="49"/>
        <v>0.47976826795010635</v>
      </c>
      <c r="AI7" s="35">
        <f t="shared" ca="1" si="50"/>
        <v>0.92947218564509215</v>
      </c>
      <c r="AJ7" s="35">
        <f t="shared" ca="1" si="51"/>
        <v>0.31700121573943219</v>
      </c>
      <c r="AK7" s="35">
        <f t="shared" ca="1" si="52"/>
        <v>4.9426631753240224</v>
      </c>
      <c r="AL7" s="34">
        <f t="shared" ca="1" si="53"/>
        <v>0.86291163890625378</v>
      </c>
      <c r="AM7" s="35">
        <f t="shared" ca="1" si="54"/>
        <v>0.87707958708840061</v>
      </c>
    </row>
    <row r="8" spans="1:39" x14ac:dyDescent="0.25">
      <c r="A8" s="33">
        <v>18</v>
      </c>
      <c r="B8" s="13">
        <v>300</v>
      </c>
      <c r="C8" s="34">
        <f t="shared" ca="1" si="21"/>
        <v>0.29548568414312776</v>
      </c>
      <c r="D8" s="34">
        <f t="shared" ca="1" si="22"/>
        <v>1.838059661380641</v>
      </c>
      <c r="E8" s="34">
        <f t="shared" ca="1" si="23"/>
        <v>0.56114764573201159</v>
      </c>
      <c r="F8" s="34">
        <f t="shared" ca="1" si="24"/>
        <v>0.93812036601475779</v>
      </c>
      <c r="G8" s="35">
        <f t="shared" ca="1" si="25"/>
        <v>0.20869283101844485</v>
      </c>
      <c r="H8" s="35">
        <f t="shared" ca="1" si="26"/>
        <v>2.461623112138966</v>
      </c>
      <c r="I8" s="35">
        <f t="shared" ca="1" si="27"/>
        <v>0.52330050785206739</v>
      </c>
      <c r="J8" s="35">
        <f t="shared" ca="1" si="28"/>
        <v>0.94875403070406616</v>
      </c>
      <c r="K8" s="34">
        <f t="shared" ca="1" si="29"/>
        <v>0.20700301921874267</v>
      </c>
      <c r="L8" s="34">
        <f t="shared" ca="1" si="30"/>
        <v>2.6475663976222386</v>
      </c>
      <c r="M8" s="34">
        <f t="shared" ca="1" si="31"/>
        <v>0.57090307702532228</v>
      </c>
      <c r="N8" s="34">
        <f t="shared" ca="1" si="32"/>
        <v>0.96024730573661321</v>
      </c>
      <c r="O8" s="34">
        <f t="shared" ca="1" si="33"/>
        <v>0.2002394948316264</v>
      </c>
      <c r="P8" s="34">
        <f t="shared" ca="1" si="34"/>
        <v>0.36968622929506345</v>
      </c>
      <c r="Q8" s="34">
        <f t="shared" ca="1" si="35"/>
        <v>0.56429641890484361</v>
      </c>
      <c r="R8" s="34">
        <f t="shared" ca="1" si="36"/>
        <v>0.92057778656029265</v>
      </c>
      <c r="S8" s="35">
        <f t="shared" ca="1" si="37"/>
        <v>0.1594005709681188</v>
      </c>
      <c r="T8" s="35">
        <f t="shared" ca="1" si="38"/>
        <v>3.0358305845820124</v>
      </c>
      <c r="U8" s="35">
        <f t="shared" ca="1" si="39"/>
        <v>0.50984459979769869</v>
      </c>
      <c r="V8" s="35">
        <f t="shared" ca="1" si="40"/>
        <v>0.93062198471028601</v>
      </c>
      <c r="W8" s="34">
        <f t="shared" ca="1" si="41"/>
        <v>0.29787621528147962</v>
      </c>
      <c r="X8" s="34">
        <f t="shared" ca="1" si="55"/>
        <v>2.0847406398281443</v>
      </c>
      <c r="Y8" s="34">
        <f t="shared" ca="1" si="42"/>
        <v>0.63279020984211687</v>
      </c>
      <c r="Z8" s="34">
        <f t="shared" ca="1" si="43"/>
        <v>0.91260315336329523</v>
      </c>
      <c r="AA8" s="35">
        <f t="shared" ca="1" si="44"/>
        <v>0.16341180810173728</v>
      </c>
      <c r="AB8" s="35">
        <f t="shared" ca="1" si="56"/>
        <v>3.2278897032916083</v>
      </c>
      <c r="AC8" s="35">
        <f t="shared" ca="1" si="45"/>
        <v>0.54784035736361258</v>
      </c>
      <c r="AD8" s="35">
        <f t="shared" ca="1" si="46"/>
        <v>0.88404814602340154</v>
      </c>
      <c r="AE8" s="2">
        <f t="shared" ref="AE8:AE12" si="57">AE7+7</f>
        <v>24</v>
      </c>
      <c r="AF8" s="35">
        <f t="shared" ca="1" si="47"/>
        <v>0.43807474746906788</v>
      </c>
      <c r="AG8" s="35">
        <f t="shared" ca="1" si="48"/>
        <v>1.1089535731565885</v>
      </c>
      <c r="AH8" s="35">
        <f t="shared" ca="1" si="49"/>
        <v>0.54232711898540698</v>
      </c>
      <c r="AI8" s="35">
        <f t="shared" ca="1" si="50"/>
        <v>0.92778118108544461</v>
      </c>
      <c r="AJ8" s="35">
        <f t="shared" ca="1" si="51"/>
        <v>7.0974651687565005E-2</v>
      </c>
      <c r="AK8" s="35">
        <f t="shared" ca="1" si="52"/>
        <v>4.1464144941471011</v>
      </c>
      <c r="AL8" s="34">
        <f t="shared" ca="1" si="53"/>
        <v>0.84894477627791165</v>
      </c>
      <c r="AM8" s="35">
        <f t="shared" ca="1" si="54"/>
        <v>0.88023693209038856</v>
      </c>
    </row>
    <row r="9" spans="1:39" x14ac:dyDescent="0.25">
      <c r="A9" s="33">
        <v>23</v>
      </c>
      <c r="B9" s="13">
        <v>350</v>
      </c>
      <c r="C9" s="34">
        <f t="shared" ca="1" si="21"/>
        <v>0.33200711068280203</v>
      </c>
      <c r="D9" s="34">
        <f t="shared" ca="1" si="22"/>
        <v>1.7666661555213297</v>
      </c>
      <c r="E9" s="34">
        <f t="shared" ca="1" si="23"/>
        <v>0.59187924677474779</v>
      </c>
      <c r="F9" s="34">
        <f t="shared" ca="1" si="24"/>
        <v>0.93347466983170035</v>
      </c>
      <c r="G9" s="35">
        <f t="shared" ca="1" si="25"/>
        <v>0.22305973212779606</v>
      </c>
      <c r="H9" s="35">
        <f t="shared" ca="1" si="26"/>
        <v>2.463928122417574</v>
      </c>
      <c r="I9" s="35">
        <f t="shared" ca="1" si="27"/>
        <v>0.55901216171361456</v>
      </c>
      <c r="J9" s="35">
        <f t="shared" ca="1" si="28"/>
        <v>0.94463759480905174</v>
      </c>
      <c r="K9" s="34">
        <f t="shared" ca="1" si="29"/>
        <v>0.23124231947105423</v>
      </c>
      <c r="L9" s="34">
        <f t="shared" ca="1" si="30"/>
        <v>2.5650660789326509</v>
      </c>
      <c r="M9" s="34">
        <f t="shared" ca="1" si="31"/>
        <v>0.61126589857155622</v>
      </c>
      <c r="N9" s="34">
        <f t="shared" ca="1" si="32"/>
        <v>0.95711904861808139</v>
      </c>
      <c r="O9" s="34">
        <f t="shared" ca="1" si="33"/>
        <v>0.22369132522841334</v>
      </c>
      <c r="P9" s="34">
        <f t="shared" ca="1" si="34"/>
        <v>0.38835577355043732</v>
      </c>
      <c r="Q9" s="34">
        <f t="shared" ca="1" si="35"/>
        <v>0.59508945805941504</v>
      </c>
      <c r="R9" s="34">
        <f t="shared" ca="1" si="36"/>
        <v>0.91795281135596862</v>
      </c>
      <c r="S9" s="35">
        <f t="shared" ca="1" si="37"/>
        <v>0.17679126440927714</v>
      </c>
      <c r="T9" s="35">
        <f t="shared" ca="1" si="38"/>
        <v>2.9841252314746822</v>
      </c>
      <c r="U9" s="35">
        <f t="shared" ca="1" si="39"/>
        <v>0.54963086862545396</v>
      </c>
      <c r="V9" s="35">
        <f t="shared" ca="1" si="40"/>
        <v>0.92855131402146318</v>
      </c>
      <c r="W9" s="34">
        <f t="shared" ca="1" si="41"/>
        <v>0</v>
      </c>
      <c r="X9" s="34">
        <f t="shared" ca="1" si="55"/>
        <v>0</v>
      </c>
      <c r="Y9" s="34">
        <f t="shared" ca="1" si="42"/>
        <v>0</v>
      </c>
      <c r="Z9" s="34">
        <f t="shared" ca="1" si="44"/>
        <v>0</v>
      </c>
      <c r="AA9" s="35">
        <f t="shared" ca="1" si="44"/>
        <v>0.18274695108722247</v>
      </c>
      <c r="AB9" s="35">
        <f t="shared" ca="1" si="56"/>
        <v>3.0424971820740514</v>
      </c>
      <c r="AC9" s="35">
        <f t="shared" ca="1" si="45"/>
        <v>0.57207229388891079</v>
      </c>
      <c r="AD9" s="35">
        <f t="shared" ca="1" si="46"/>
        <v>0.88971862084248754</v>
      </c>
      <c r="AE9" s="2">
        <f t="shared" si="57"/>
        <v>31</v>
      </c>
      <c r="AF9" s="35">
        <f t="shared" ca="1" si="47"/>
        <v>0.4357945540965622</v>
      </c>
      <c r="AG9" s="35">
        <f t="shared" ca="1" si="48"/>
        <v>0.95998599185430078</v>
      </c>
      <c r="AH9" s="35">
        <f t="shared" ca="1" si="49"/>
        <v>0.42959869498833597</v>
      </c>
      <c r="AI9" s="35">
        <f t="shared" ca="1" si="50"/>
        <v>0.92734104348121871</v>
      </c>
      <c r="AJ9" s="35">
        <f t="shared" ca="1" si="51"/>
        <v>4.3162686130248616E-2</v>
      </c>
      <c r="AK9" s="35">
        <f t="shared" ca="1" si="52"/>
        <v>4.7565708560402795</v>
      </c>
      <c r="AL9" s="34">
        <f t="shared" ca="1" si="53"/>
        <v>0.72339177172774571</v>
      </c>
      <c r="AM9" s="35">
        <f t="shared" ca="1" si="54"/>
        <v>0.88765356634275883</v>
      </c>
    </row>
    <row r="10" spans="1:39" x14ac:dyDescent="0.25">
      <c r="A10" s="33">
        <v>28</v>
      </c>
      <c r="B10" s="13">
        <v>400</v>
      </c>
      <c r="C10" s="34">
        <f t="shared" ca="1" si="21"/>
        <v>0.35671212414333325</v>
      </c>
      <c r="D10" s="34">
        <f t="shared" ca="1" si="22"/>
        <v>1.6363251723562331</v>
      </c>
      <c r="E10" s="34">
        <f t="shared" ca="1" si="23"/>
        <v>0.59826896815946584</v>
      </c>
      <c r="F10" s="34">
        <f t="shared" ca="1" si="24"/>
        <v>0.93139031431763608</v>
      </c>
      <c r="G10" s="35">
        <f t="shared" ca="1" si="25"/>
        <v>0.23444648346462127</v>
      </c>
      <c r="H10" s="35">
        <f t="shared" ca="1" si="26"/>
        <v>2.4088675342206018</v>
      </c>
      <c r="I10" s="35">
        <f t="shared" ca="1" si="27"/>
        <v>0.57669088198171503</v>
      </c>
      <c r="J10" s="35">
        <f t="shared" ca="1" si="28"/>
        <v>0.94142989472000138</v>
      </c>
      <c r="K10" s="34">
        <f t="shared" ca="1" si="29"/>
        <v>0.2489919081914666</v>
      </c>
      <c r="L10" s="34">
        <f t="shared" ca="1" si="30"/>
        <v>2.4055003756532884</v>
      </c>
      <c r="M10" s="34">
        <f t="shared" ca="1" si="31"/>
        <v>0.61554351866959078</v>
      </c>
      <c r="N10" s="34">
        <f t="shared" ca="1" si="32"/>
        <v>0.95465644884322309</v>
      </c>
      <c r="O10" s="34">
        <f t="shared" ca="1" si="33"/>
        <v>0.2424630961025086</v>
      </c>
      <c r="P10" s="34">
        <f t="shared" ca="1" si="34"/>
        <v>0.4127302305247969</v>
      </c>
      <c r="Q10" s="34">
        <f t="shared" ca="1" si="35"/>
        <v>0.60585006092918903</v>
      </c>
      <c r="R10" s="34">
        <f t="shared" ca="1" si="36"/>
        <v>0.9151268162154107</v>
      </c>
      <c r="S10" s="35">
        <f t="shared" ca="1" si="37"/>
        <v>0.19068719213743843</v>
      </c>
      <c r="T10" s="35">
        <f t="shared" ca="1" si="38"/>
        <v>2.8398574671818286</v>
      </c>
      <c r="U10" s="35">
        <f t="shared" ca="1" si="39"/>
        <v>0.564137885693062</v>
      </c>
      <c r="V10" s="35">
        <f t="shared" ca="1" si="40"/>
        <v>0.92635067829360895</v>
      </c>
      <c r="W10" s="34">
        <f t="shared" ca="1" si="41"/>
        <v>0</v>
      </c>
      <c r="X10" s="34">
        <f t="shared" ca="1" si="55"/>
        <v>0</v>
      </c>
      <c r="Y10" s="34">
        <f t="shared" ca="1" si="42"/>
        <v>0</v>
      </c>
      <c r="Z10" s="34">
        <f t="shared" ca="1" si="44"/>
        <v>0</v>
      </c>
      <c r="AA10" s="35">
        <f t="shared" ca="1" si="44"/>
        <v>0.19695372836688135</v>
      </c>
      <c r="AB10" s="35">
        <f t="shared" ca="1" si="56"/>
        <v>2.791750309151908</v>
      </c>
      <c r="AC10" s="35">
        <f t="shared" ca="1" si="45"/>
        <v>0.566180960648767</v>
      </c>
      <c r="AD10" s="35">
        <f t="shared" ca="1" si="46"/>
        <v>0.89955072901798327</v>
      </c>
      <c r="AE10" s="2">
        <f t="shared" si="57"/>
        <v>38</v>
      </c>
      <c r="AF10" s="35">
        <f t="shared" ca="1" si="47"/>
        <v>0.42645281900464072</v>
      </c>
      <c r="AG10" s="35">
        <f t="shared" ca="1" si="48"/>
        <v>0.83803693521867639</v>
      </c>
      <c r="AH10" s="35">
        <f t="shared" ca="1" si="49"/>
        <v>0.35850910404524527</v>
      </c>
      <c r="AI10" s="35">
        <f t="shared" ca="1" si="50"/>
        <v>0.92593244770104655</v>
      </c>
      <c r="AJ10" s="35">
        <f t="shared" ca="1" si="51"/>
        <v>4.3321639497769529E-2</v>
      </c>
      <c r="AK10" s="35">
        <f t="shared" ca="1" si="52"/>
        <v>4.5104938506916854</v>
      </c>
      <c r="AL10" s="34">
        <f t="shared" ca="1" si="53"/>
        <v>0.68557030209032188</v>
      </c>
      <c r="AM10" s="35">
        <f t="shared" ca="1" si="54"/>
        <v>0.89690510827981207</v>
      </c>
    </row>
    <row r="11" spans="1:39" x14ac:dyDescent="0.25">
      <c r="A11" s="33">
        <v>33</v>
      </c>
      <c r="B11" s="13">
        <v>450</v>
      </c>
      <c r="C11" s="34">
        <f t="shared" ca="1" si="21"/>
        <v>0.37840197488685567</v>
      </c>
      <c r="D11" s="34">
        <f t="shared" ca="1" si="22"/>
        <v>1.5611451756504382</v>
      </c>
      <c r="E11" s="34">
        <f t="shared" ca="1" si="23"/>
        <v>0.60183554391213145</v>
      </c>
      <c r="F11" s="34">
        <f t="shared" ca="1" si="24"/>
        <v>0.92987561910811845</v>
      </c>
      <c r="G11" s="35">
        <f t="shared" ca="1" si="25"/>
        <v>0.24539672946377336</v>
      </c>
      <c r="H11" s="35">
        <f t="shared" ca="1" si="26"/>
        <v>2.3784418203073119</v>
      </c>
      <c r="I11" s="35">
        <f t="shared" ca="1" si="27"/>
        <v>0.59391537214541223</v>
      </c>
      <c r="J11" s="35">
        <f t="shared" ca="1" si="28"/>
        <v>0.93916440455272809</v>
      </c>
      <c r="K11" s="34">
        <f t="shared" ca="1" si="29"/>
        <v>0.26122478080512834</v>
      </c>
      <c r="L11" s="34">
        <f t="shared" ca="1" si="30"/>
        <v>2.2852740835557799</v>
      </c>
      <c r="M11" s="34">
        <f t="shared" ca="1" si="31"/>
        <v>0.61009519531689227</v>
      </c>
      <c r="N11" s="34">
        <f t="shared" ca="1" si="32"/>
        <v>0.95263510077359137</v>
      </c>
      <c r="O11" s="34">
        <f t="shared" ca="1" si="33"/>
        <v>0</v>
      </c>
      <c r="P11" s="34">
        <f t="shared" ca="1" si="34"/>
        <v>0</v>
      </c>
      <c r="Q11" s="34">
        <f t="shared" ca="1" si="35"/>
        <v>0</v>
      </c>
      <c r="R11" s="34">
        <f t="shared" ca="1" si="36"/>
        <v>0</v>
      </c>
      <c r="S11" s="35">
        <f t="shared" ca="1" si="37"/>
        <v>0.20190617785386369</v>
      </c>
      <c r="T11" s="35">
        <f t="shared" ca="1" si="38"/>
        <v>2.7380287924753932</v>
      </c>
      <c r="U11" s="35">
        <f t="shared" ca="1" si="39"/>
        <v>0.57317610824162468</v>
      </c>
      <c r="V11" s="35">
        <f t="shared" ca="1" si="40"/>
        <v>0.92460585595392208</v>
      </c>
      <c r="W11" s="34">
        <f t="shared" ca="1" si="41"/>
        <v>0</v>
      </c>
      <c r="X11" s="34">
        <f t="shared" ca="1" si="55"/>
        <v>0</v>
      </c>
      <c r="Y11" s="34">
        <f t="shared" ca="1" si="42"/>
        <v>0</v>
      </c>
      <c r="Z11" s="34">
        <f t="shared" ca="1" si="44"/>
        <v>0</v>
      </c>
      <c r="AA11" s="35">
        <f t="shared" ca="1" si="44"/>
        <v>0</v>
      </c>
      <c r="AB11" s="35">
        <f t="shared" ca="1" si="56"/>
        <v>0</v>
      </c>
      <c r="AC11" s="35">
        <f t="shared" ca="1" si="45"/>
        <v>0</v>
      </c>
      <c r="AD11" s="35">
        <f t="shared" ca="1" si="46"/>
        <v>0</v>
      </c>
      <c r="AE11" s="2">
        <f t="shared" si="57"/>
        <v>45</v>
      </c>
      <c r="AF11" s="35">
        <f t="shared" ca="1" si="48"/>
        <v>0</v>
      </c>
      <c r="AG11" s="35">
        <f t="shared" ref="AG11:AG12" ca="1" si="58">INDIRECT("'"&amp;AG$1&amp;"'!"&amp;"Z"&amp;$AE11)</f>
        <v>0</v>
      </c>
      <c r="AH11" s="35">
        <f t="shared" ca="1" si="49"/>
        <v>0</v>
      </c>
      <c r="AI11" s="35">
        <f t="shared" ca="1" si="51"/>
        <v>0</v>
      </c>
      <c r="AJ11" s="34">
        <f t="shared" ca="1" si="52"/>
        <v>0</v>
      </c>
      <c r="AK11" s="34">
        <f t="shared" ref="AK11:AK12" ca="1" si="59">INDIRECT("'"&amp;AK$1&amp;"'!"&amp;"Z"&amp;$AE11)</f>
        <v>0</v>
      </c>
      <c r="AL11" s="34">
        <f t="shared" ca="1" si="53"/>
        <v>0</v>
      </c>
      <c r="AM11" s="34">
        <f t="shared" ref="AM11:AM12" ca="1" si="60">INDIRECT("'"&amp;AM$1&amp;"'!"&amp;"AB"&amp;$AE11)</f>
        <v>0</v>
      </c>
    </row>
    <row r="12" spans="1:39" x14ac:dyDescent="0.25">
      <c r="A12" s="33">
        <v>38</v>
      </c>
      <c r="B12" s="13">
        <v>500</v>
      </c>
      <c r="C12" s="34">
        <f t="shared" ca="1" si="21"/>
        <v>0.39365167202697293</v>
      </c>
      <c r="D12" s="34">
        <f t="shared" ca="1" si="22"/>
        <v>1.4896264260055765</v>
      </c>
      <c r="E12" s="34">
        <f t="shared" ca="1" si="23"/>
        <v>0.59216594053938487</v>
      </c>
      <c r="F12" s="34">
        <f t="shared" ca="1" si="24"/>
        <v>0.93065069494782959</v>
      </c>
      <c r="G12" s="35">
        <f t="shared" ca="1" si="25"/>
        <v>0.25524770281337622</v>
      </c>
      <c r="H12" s="35">
        <f t="shared" ca="1" si="26"/>
        <v>2.2597861887673223</v>
      </c>
      <c r="I12" s="35">
        <f t="shared" ca="1" si="27"/>
        <v>0.58509112669998686</v>
      </c>
      <c r="J12" s="35">
        <f t="shared" ca="1" si="28"/>
        <v>0.93799969719359544</v>
      </c>
      <c r="K12" s="34">
        <f t="shared" ca="1" si="29"/>
        <v>0.27089709370018933</v>
      </c>
      <c r="L12" s="34">
        <f t="shared" ca="1" si="30"/>
        <v>2.143425514309754</v>
      </c>
      <c r="M12" s="34">
        <f t="shared" ca="1" si="31"/>
        <v>0.59189083210980387</v>
      </c>
      <c r="N12" s="34">
        <f t="shared" ca="1" si="32"/>
        <v>0.95088370496999775</v>
      </c>
      <c r="O12" s="34">
        <f t="shared" ca="1" si="33"/>
        <v>0</v>
      </c>
      <c r="P12" s="34">
        <f t="shared" ca="1" si="34"/>
        <v>0</v>
      </c>
      <c r="Q12" s="34">
        <f t="shared" ca="1" si="35"/>
        <v>0</v>
      </c>
      <c r="R12" s="34">
        <f t="shared" ca="1" si="36"/>
        <v>0</v>
      </c>
      <c r="S12" s="35">
        <f t="shared" ca="1" si="37"/>
        <v>0.21236167138981588</v>
      </c>
      <c r="T12" s="35">
        <f t="shared" ca="1" si="38"/>
        <v>2.6210419692951126</v>
      </c>
      <c r="U12" s="35">
        <f t="shared" ca="1" si="39"/>
        <v>0.57515277882286187</v>
      </c>
      <c r="V12" s="35">
        <f t="shared" ca="1" si="40"/>
        <v>0.92343643071828008</v>
      </c>
      <c r="W12" s="34">
        <f t="shared" ca="1" si="41"/>
        <v>0</v>
      </c>
      <c r="X12" s="34">
        <f t="shared" ca="1" si="55"/>
        <v>0</v>
      </c>
      <c r="Y12" s="34">
        <f t="shared" ca="1" si="42"/>
        <v>0</v>
      </c>
      <c r="Z12" s="34">
        <f t="shared" ca="1" si="44"/>
        <v>0</v>
      </c>
      <c r="AA12" s="35">
        <f t="shared" ca="1" si="44"/>
        <v>0</v>
      </c>
      <c r="AB12" s="35">
        <f t="shared" ca="1" si="56"/>
        <v>0</v>
      </c>
      <c r="AC12" s="35">
        <f t="shared" ca="1" si="45"/>
        <v>0</v>
      </c>
      <c r="AD12" s="35">
        <f t="shared" ca="1" si="46"/>
        <v>0</v>
      </c>
      <c r="AE12" s="2">
        <f t="shared" si="57"/>
        <v>52</v>
      </c>
      <c r="AF12" s="35">
        <f t="shared" ca="1" si="48"/>
        <v>0</v>
      </c>
      <c r="AG12" s="35">
        <f t="shared" ca="1" si="58"/>
        <v>0</v>
      </c>
      <c r="AH12" s="35">
        <f t="shared" ca="1" si="49"/>
        <v>0</v>
      </c>
      <c r="AI12" s="35">
        <f t="shared" ca="1" si="51"/>
        <v>0</v>
      </c>
      <c r="AJ12" s="34">
        <f t="shared" ca="1" si="52"/>
        <v>0</v>
      </c>
      <c r="AK12" s="34">
        <f t="shared" ca="1" si="59"/>
        <v>0</v>
      </c>
      <c r="AL12" s="34">
        <f t="shared" ca="1" si="53"/>
        <v>0</v>
      </c>
      <c r="AM12" s="34">
        <f t="shared" ca="1" si="60"/>
        <v>0</v>
      </c>
    </row>
    <row r="13" spans="1:39" x14ac:dyDescent="0.25">
      <c r="A13" s="33"/>
    </row>
    <row r="14" spans="1:39" x14ac:dyDescent="0.25">
      <c r="A14" s="33"/>
    </row>
    <row r="15" spans="1:39" x14ac:dyDescent="0.25">
      <c r="A15" s="33"/>
    </row>
    <row r="16" spans="1:39" x14ac:dyDescent="0.25">
      <c r="A16" s="33"/>
    </row>
    <row r="17" spans="1:31" x14ac:dyDescent="0.25">
      <c r="A17" s="33"/>
    </row>
    <row r="18" spans="1:31" x14ac:dyDescent="0.25">
      <c r="A18" s="33"/>
    </row>
    <row r="19" spans="1:31" x14ac:dyDescent="0.25">
      <c r="A19" s="33"/>
    </row>
    <row r="20" spans="1:31" x14ac:dyDescent="0.25">
      <c r="A20" s="33"/>
    </row>
    <row r="21" spans="1:31" x14ac:dyDescent="0.25">
      <c r="A21" s="33"/>
    </row>
    <row r="22" spans="1:31" x14ac:dyDescent="0.25">
      <c r="A22" s="33"/>
    </row>
    <row r="23" spans="1:31" x14ac:dyDescent="0.25">
      <c r="A23" s="33"/>
    </row>
    <row r="24" spans="1:31" x14ac:dyDescent="0.25">
      <c r="A24" s="33"/>
    </row>
    <row r="25" spans="1:31" x14ac:dyDescent="0.25">
      <c r="A25" s="33"/>
    </row>
    <row r="26" spans="1:31" x14ac:dyDescent="0.25">
      <c r="A26" s="33"/>
    </row>
    <row r="27" spans="1:31" x14ac:dyDescent="0.25">
      <c r="A27" s="33"/>
    </row>
    <row r="28" spans="1:31" x14ac:dyDescent="0.25">
      <c r="A28" s="33"/>
    </row>
    <row r="29" spans="1:31" s="14" customFormat="1" x14ac:dyDescent="0.25">
      <c r="A29" s="3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4" customFormat="1" x14ac:dyDescent="0.25">
      <c r="A30" s="3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14" customFormat="1" x14ac:dyDescent="0.25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14" customFormat="1" x14ac:dyDescent="0.25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21</v>
      </c>
      <c r="X32" s="2"/>
      <c r="Y32" s="2"/>
      <c r="Z32" s="2"/>
      <c r="AA32" s="2"/>
      <c r="AB32" s="2"/>
      <c r="AC32" s="2" t="s">
        <v>21</v>
      </c>
      <c r="AD32" s="2"/>
      <c r="AE32" s="2"/>
    </row>
    <row r="33" spans="1:31" s="14" customFormat="1" x14ac:dyDescent="0.25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14" customFormat="1" x14ac:dyDescent="0.25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14" customFormat="1" x14ac:dyDescent="0.25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14" customFormat="1" x14ac:dyDescent="0.25">
      <c r="A36" s="3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14" customFormat="1" x14ac:dyDescent="0.25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14" customFormat="1" x14ac:dyDescent="0.2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A7" zoomScaleNormal="100" workbookViewId="0">
      <selection activeCell="A2" sqref="A2:Q43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sri-ipb2-h2-q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2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X2" s="1">
        <v>0.93</v>
      </c>
      <c r="Y2" s="26">
        <v>0.75</v>
      </c>
      <c r="Z2" s="1"/>
      <c r="AC2" s="1"/>
      <c r="AF2" s="1">
        <f>H2-I2</f>
        <v>0</v>
      </c>
    </row>
    <row r="3" spans="1:32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INDEX(LINEST(U3:U7,G3:G7),1)</f>
        <v>0.31660137724348869</v>
      </c>
      <c r="W3" s="1">
        <f>INDEX(LINEST(U3:U7,G3:G7),2)</f>
        <v>-2.6617999279210824E-2</v>
      </c>
      <c r="X3" s="1">
        <f>(J3-$J$2)-((P3-$P$2)+(Q3-$Q$2))/$X$2</f>
        <v>3.7938726113897658</v>
      </c>
      <c r="Y3" s="1">
        <f>(J3-$J$2)-(P3-$P$2)/$Y$2</f>
        <v>1.8323590353586496</v>
      </c>
      <c r="Z3" s="1">
        <f>(H3-I3)^2</f>
        <v>1.8011947734046518</v>
      </c>
      <c r="AA3" s="8">
        <f>INDEX(LINEST(U3:U7,Z3:Z7),1)</f>
        <v>0.76620135780671805</v>
      </c>
      <c r="AB3" s="1">
        <f>Z3/X3</f>
        <v>0.47476416788407683</v>
      </c>
      <c r="AC3" s="1">
        <f t="shared" ref="AC3:AC42" si="0">B3/A3</f>
        <v>0.93505052057295235</v>
      </c>
      <c r="AD3" s="8">
        <f>INDEX(LINEST(U3:U7,X3:X7),1)</f>
        <v>0.42937148211173576</v>
      </c>
      <c r="AE3" s="1">
        <f>Z3/X3</f>
        <v>0.47476416788407683</v>
      </c>
      <c r="AF3" s="1">
        <f t="shared" ref="AF3:AF42" si="1">H3-I3</f>
        <v>1.3420859783950698</v>
      </c>
    </row>
    <row r="4" spans="1:32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X4" s="1">
        <f t="shared" ref="X4:X7" si="3">(J4-$J$2)-((P4-$P$2)+(Q4-$Q$2))/$X$2</f>
        <v>4.2945849820920046</v>
      </c>
      <c r="Y4" s="1">
        <f t="shared" ref="Y4:Y7" si="4">(J4-$J$2)-(P4-$P$2)/$Y$2</f>
        <v>2.0124681361816847</v>
      </c>
      <c r="Z4" s="1">
        <f>(H4-I4)^2</f>
        <v>2.1471440512686546</v>
      </c>
      <c r="AB4" s="1">
        <f t="shared" ref="AB4:AB7" si="5">Z4/X4</f>
        <v>0.49996543559436668</v>
      </c>
      <c r="AC4" s="1">
        <f t="shared" si="0"/>
        <v>0.93522381230766827</v>
      </c>
      <c r="AE4" s="1">
        <f t="shared" ref="AE4:AE7" si="6">Z4/X4</f>
        <v>0.49996543559436668</v>
      </c>
      <c r="AF4" s="1">
        <f t="shared" si="1"/>
        <v>1.4653136358024703</v>
      </c>
    </row>
    <row r="5" spans="1:32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X5" s="1">
        <f t="shared" si="3"/>
        <v>4.9170952960771785</v>
      </c>
      <c r="Y5" s="1">
        <f t="shared" si="4"/>
        <v>2.20553507753975</v>
      </c>
      <c r="Z5" s="1">
        <f>(H5-I5)^2</f>
        <v>2.4550523680910499</v>
      </c>
      <c r="AB5" s="1">
        <f t="shared" si="5"/>
        <v>0.49928915757432485</v>
      </c>
      <c r="AC5" s="1">
        <f t="shared" si="0"/>
        <v>0.93538241934198063</v>
      </c>
      <c r="AE5" s="1">
        <f t="shared" si="6"/>
        <v>0.49928915757432485</v>
      </c>
      <c r="AF5" s="1">
        <f t="shared" si="1"/>
        <v>1.5668606728394998</v>
      </c>
    </row>
    <row r="6" spans="1:32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X6" s="1">
        <f t="shared" si="3"/>
        <v>5.5167359302203565</v>
      </c>
      <c r="Y6" s="1">
        <f t="shared" si="4"/>
        <v>2.504529896469883</v>
      </c>
      <c r="Z6" s="1">
        <f>(H6-I6)^2</f>
        <v>2.8266469668104235</v>
      </c>
      <c r="AB6" s="1">
        <f t="shared" si="5"/>
        <v>0.51237670292069204</v>
      </c>
      <c r="AC6" s="1">
        <f t="shared" si="0"/>
        <v>0.93552809467430509</v>
      </c>
      <c r="AE6" s="1">
        <f t="shared" si="6"/>
        <v>0.51237670292069204</v>
      </c>
      <c r="AF6" s="1">
        <f t="shared" si="1"/>
        <v>1.6812635030864209</v>
      </c>
    </row>
    <row r="7" spans="1:32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X7" s="1">
        <f t="shared" si="3"/>
        <v>6.2130988194410861</v>
      </c>
      <c r="Y7" s="1">
        <f t="shared" si="4"/>
        <v>2.8209323882393846</v>
      </c>
      <c r="Z7" s="1">
        <f>(H7-I7)^2</f>
        <v>3.1646785530289976</v>
      </c>
      <c r="AB7" s="1">
        <f t="shared" si="5"/>
        <v>0.50935590194164715</v>
      </c>
      <c r="AC7" s="1">
        <f t="shared" si="0"/>
        <v>0.93567878594777043</v>
      </c>
      <c r="AE7" s="1">
        <f t="shared" si="6"/>
        <v>0.50935590194164715</v>
      </c>
      <c r="AF7" s="1">
        <f t="shared" si="1"/>
        <v>1.7789543425925798</v>
      </c>
    </row>
    <row r="8" spans="1:32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INDEX(LINEST(U10:U14,G10:G14),1)</f>
        <v>0.41362211116651193</v>
      </c>
      <c r="W10" s="1">
        <f>INDEX(LINEST(U10:U14,G10:G14),2)</f>
        <v>-3.1068587167936812E-2</v>
      </c>
      <c r="X10" s="1">
        <f>(J10-$J$9)-((P10-$P$9)+(Q10-$Q$9))/$X$2</f>
        <v>4.1485646312061171</v>
      </c>
      <c r="Y10" s="1">
        <f>(J10-$J$2)-(P10-$P$9)/$Y$2</f>
        <v>2.2995836549308137</v>
      </c>
      <c r="Z10" s="1">
        <f>(H10-I10)^2</f>
        <v>1.8234545916332288</v>
      </c>
      <c r="AA10" s="8">
        <f>INDEX(LINEST(U10:U14,Z10:Z14),1)</f>
        <v>0.98333307948114501</v>
      </c>
      <c r="AB10" s="1">
        <f>Z10/X10</f>
        <v>0.43953867270547831</v>
      </c>
      <c r="AC10" s="1">
        <f t="shared" si="0"/>
        <v>0.9321958592423788</v>
      </c>
      <c r="AD10" s="8">
        <f>INDEX(LINEST(U10:U14,X10:X14),1)</f>
        <v>0.56594705106816467</v>
      </c>
      <c r="AE10" s="1">
        <f>Z10/X10</f>
        <v>0.43953867270547831</v>
      </c>
      <c r="AF10" s="1">
        <f t="shared" si="1"/>
        <v>1.3503535061728202</v>
      </c>
    </row>
    <row r="11" spans="1:32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7">$F$9-F11</f>
        <v>2.2273108620688991</v>
      </c>
      <c r="X11" s="1">
        <f t="shared" ref="X11:X14" si="8">(J11-$J$9)-((P11-$P$9)+(Q11-$Q$9))/$X$2</f>
        <v>4.5660848796461622</v>
      </c>
      <c r="Y11" s="1">
        <f t="shared" ref="Y11:Y14" si="9">(J11-$J$2)-(P11-$P$9)/$Y$2</f>
        <v>2.4212533360006105</v>
      </c>
      <c r="Z11" s="1">
        <f>(H11-I11)^2</f>
        <v>2.1893880983758178</v>
      </c>
      <c r="AB11" s="1">
        <f t="shared" ref="AB11:AB14" si="10">Z11/X11</f>
        <v>0.47948913699245099</v>
      </c>
      <c r="AC11" s="1">
        <f t="shared" si="0"/>
        <v>0.93214941436744725</v>
      </c>
      <c r="AE11" s="1">
        <f t="shared" ref="AE11:AE14" si="11">Z11/X11</f>
        <v>0.47948913699245099</v>
      </c>
      <c r="AF11" s="1">
        <f t="shared" si="1"/>
        <v>1.4796581018518493</v>
      </c>
    </row>
    <row r="12" spans="1:32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7"/>
        <v>2.5794046206895995</v>
      </c>
      <c r="X12" s="1">
        <f t="shared" si="8"/>
        <v>5.2766975553066864</v>
      </c>
      <c r="Y12" s="1">
        <f t="shared" si="9"/>
        <v>2.7920294193340425</v>
      </c>
      <c r="Z12" s="1">
        <f>(H12-I12)^2</f>
        <v>2.5646554874760863</v>
      </c>
      <c r="AB12" s="1">
        <f t="shared" si="10"/>
        <v>0.48603420237660866</v>
      </c>
      <c r="AC12" s="1">
        <f t="shared" si="0"/>
        <v>0.93212483092845766</v>
      </c>
      <c r="AE12" s="1">
        <f t="shared" si="11"/>
        <v>0.48603420237660866</v>
      </c>
      <c r="AF12" s="1">
        <f t="shared" si="1"/>
        <v>1.6014541790123396</v>
      </c>
    </row>
    <row r="13" spans="1:32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7"/>
        <v>2.9090902413792996</v>
      </c>
      <c r="X13" s="1">
        <f t="shared" si="8"/>
        <v>6.0152174175792794</v>
      </c>
      <c r="Y13" s="1">
        <f t="shared" si="9"/>
        <v>3.1764102650129757</v>
      </c>
      <c r="Z13" s="1">
        <f>(H13-I13)^2</f>
        <v>2.9163940286470544</v>
      </c>
      <c r="AB13" s="1">
        <f t="shared" si="10"/>
        <v>0.48483601276389227</v>
      </c>
      <c r="AC13" s="1">
        <f t="shared" si="0"/>
        <v>0.93208645272184698</v>
      </c>
      <c r="AE13" s="1">
        <f t="shared" si="11"/>
        <v>0.48483601276389227</v>
      </c>
      <c r="AF13" s="1">
        <f t="shared" si="1"/>
        <v>1.7077453055555605</v>
      </c>
    </row>
    <row r="14" spans="1:32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7"/>
        <v>3.2780191379309986</v>
      </c>
      <c r="X14" s="1">
        <f t="shared" si="8"/>
        <v>6.4992794779469776</v>
      </c>
      <c r="Y14" s="1">
        <f t="shared" si="9"/>
        <v>3.4044317310623455</v>
      </c>
      <c r="Z14" s="1">
        <f>(H14-I14)^2</f>
        <v>3.2462728554529483</v>
      </c>
      <c r="AB14" s="1">
        <f t="shared" si="10"/>
        <v>0.49948196049547267</v>
      </c>
      <c r="AC14" s="1">
        <f t="shared" si="0"/>
        <v>0.93200481662915691</v>
      </c>
      <c r="AE14" s="1">
        <f t="shared" si="11"/>
        <v>0.49948196049547267</v>
      </c>
      <c r="AF14" s="1">
        <f t="shared" si="1"/>
        <v>1.8017416172839402</v>
      </c>
    </row>
    <row r="15" spans="1:32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INDEX(LINEST(U17:U21,G17:G21),1)</f>
        <v>0.47976826795010635</v>
      </c>
      <c r="W17" s="1">
        <f>INDEX(LINEST(U17:U21,G17:G21),2)</f>
        <v>7.3205527925319203E-2</v>
      </c>
      <c r="X17" s="1">
        <f>(J17-$J$16)-((P17-$P$16)+(Q17-$Q$16))/$X$2</f>
        <v>4.9638719819958261</v>
      </c>
      <c r="Y17" s="1">
        <f>(J17-$J$2)-(P17-$P$16)/$Y$2</f>
        <v>3.1366083030788126</v>
      </c>
      <c r="Z17" s="1">
        <f>(H17-I17)^2</f>
        <v>2.1185301236299519</v>
      </c>
      <c r="AA17" s="8">
        <f>INDEX(LINEST(U17:U21,Z17:Z21),1)</f>
        <v>1.0494792965782085</v>
      </c>
      <c r="AB17" s="1">
        <f>Z17/X17</f>
        <v>0.42678983892291145</v>
      </c>
      <c r="AC17" s="1">
        <f t="shared" si="0"/>
        <v>0.92947218564509215</v>
      </c>
      <c r="AD17" s="8">
        <f>INDEX(LINEST(U17:U21,X17:X21),1)</f>
        <v>0.55798889541332475</v>
      </c>
      <c r="AE17" s="1">
        <f>Z17/X17</f>
        <v>0.42678983892291145</v>
      </c>
      <c r="AF17" s="1">
        <f t="shared" si="1"/>
        <v>1.4555171327160501</v>
      </c>
    </row>
    <row r="18" spans="1:32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2">$F$16-F18</f>
        <v>2.8713261724137986</v>
      </c>
      <c r="X18" s="1">
        <f t="shared" ref="X18:X21" si="13">(J18-$J$16)-((P18-$P$16)+(Q18-$Q$16))/$X$2</f>
        <v>5.6547336622029718</v>
      </c>
      <c r="Y18" s="1">
        <f t="shared" ref="Y18:Y21" si="14">(J18-$J$2)-(P18-$P$16)/$Y$2</f>
        <v>3.5068864100747383</v>
      </c>
      <c r="Z18" s="1">
        <f>(H18-I18)^2</f>
        <v>2.5325538617654875</v>
      </c>
      <c r="AB18" s="1">
        <f t="shared" ref="AB18:AB21" si="15">Z18/X18</f>
        <v>0.44786439345382978</v>
      </c>
      <c r="AC18" s="1">
        <f t="shared" si="0"/>
        <v>0.92932929995869806</v>
      </c>
      <c r="AE18" s="1">
        <f t="shared" ref="AE18:AE21" si="16">Z18/X18</f>
        <v>0.44786439345382978</v>
      </c>
      <c r="AF18" s="1">
        <f t="shared" si="1"/>
        <v>1.5913999691358196</v>
      </c>
    </row>
    <row r="19" spans="1:32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2"/>
        <v>3.3016749310344977</v>
      </c>
      <c r="X19" s="1">
        <f t="shared" si="13"/>
        <v>6.4442107934587831</v>
      </c>
      <c r="Y19" s="1">
        <f t="shared" si="14"/>
        <v>3.9769265633669448</v>
      </c>
      <c r="Z19" s="1">
        <f>(H19-I19)^2</f>
        <v>2.9438418990165935</v>
      </c>
      <c r="AB19" s="1">
        <f t="shared" si="15"/>
        <v>0.45681961583329178</v>
      </c>
      <c r="AC19" s="1">
        <f t="shared" si="0"/>
        <v>0.92918515135597324</v>
      </c>
      <c r="AE19" s="1">
        <f t="shared" si="16"/>
        <v>0.45681961583329178</v>
      </c>
      <c r="AF19" s="1">
        <f t="shared" si="1"/>
        <v>1.7157627746913597</v>
      </c>
    </row>
    <row r="20" spans="1:32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2"/>
        <v>3.7548905172413978</v>
      </c>
      <c r="X20" s="1">
        <f t="shared" si="13"/>
        <v>7.2684016874916892</v>
      </c>
      <c r="Y20" s="1">
        <f t="shared" si="14"/>
        <v>4.4431525191282404</v>
      </c>
      <c r="Z20" s="1">
        <f>(H20-I20)^2</f>
        <v>3.380717424843398</v>
      </c>
      <c r="AB20" s="1">
        <f t="shared" si="15"/>
        <v>0.46512528753898258</v>
      </c>
      <c r="AC20" s="1">
        <f t="shared" si="0"/>
        <v>0.9290125677040435</v>
      </c>
      <c r="AE20" s="1">
        <f t="shared" si="16"/>
        <v>0.46512528753898258</v>
      </c>
      <c r="AF20" s="1">
        <f t="shared" si="1"/>
        <v>1.8386727345678997</v>
      </c>
    </row>
    <row r="21" spans="1:32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2"/>
        <v>4.1928654827585987</v>
      </c>
      <c r="X21" s="1">
        <f t="shared" si="13"/>
        <v>8.0943141035278074</v>
      </c>
      <c r="Y21" s="1">
        <f t="shared" si="14"/>
        <v>4.9634162722146726</v>
      </c>
      <c r="Z21" s="1">
        <f>(H21-I21)^2</f>
        <v>3.7899346190747139</v>
      </c>
      <c r="AB21" s="1">
        <f t="shared" si="15"/>
        <v>0.46822183703285214</v>
      </c>
      <c r="AC21" s="1">
        <f t="shared" si="0"/>
        <v>0.92890307439125752</v>
      </c>
      <c r="AE21" s="1">
        <f t="shared" si="16"/>
        <v>0.46822183703285214</v>
      </c>
      <c r="AF21" s="1">
        <f t="shared" si="1"/>
        <v>1.9467754413580201</v>
      </c>
    </row>
    <row r="22" spans="1:32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INDEX(LINEST(U24:U28,G24:G28),1)</f>
        <v>0.54232711898540698</v>
      </c>
      <c r="W24" s="1">
        <f>INDEX(LINEST(U24:U28,G24:G28),2)</f>
        <v>1.1643329271872283E-2</v>
      </c>
      <c r="X24" s="1">
        <f>(J24-$J$23)-((P24-$P$23)+(Q24-$Q$23))/$X$2</f>
        <v>5.5412114563586847</v>
      </c>
      <c r="Y24" s="1">
        <f>(J24-$J$2)-(P24-$P$23)/$Y$2</f>
        <v>3.4020798401159169</v>
      </c>
      <c r="Z24" s="1">
        <f>(H24-I24)^2</f>
        <v>2.4274648094170366</v>
      </c>
      <c r="AA24" s="8">
        <f>INDEX(LINEST(U24:U28,Z24:Z28),1)</f>
        <v>1.1089535731565885</v>
      </c>
      <c r="AB24" s="1">
        <f>Z24/X24</f>
        <v>0.43807474746906788</v>
      </c>
      <c r="AC24" s="1">
        <f t="shared" si="0"/>
        <v>0.92778118108544461</v>
      </c>
      <c r="AD24" s="8">
        <f>INDEX(LINEST(U24:U28,X24:X28),1)</f>
        <v>0.63848502895713888</v>
      </c>
      <c r="AE24" s="1">
        <f>Z24/X24</f>
        <v>0.43807474746906788</v>
      </c>
      <c r="AF24" s="1">
        <f t="shared" si="1"/>
        <v>1.5580323518518595</v>
      </c>
    </row>
    <row r="25" spans="1:32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7">$F$23-F25</f>
        <v>3.3843991724138007</v>
      </c>
      <c r="X25" s="1">
        <f t="shared" ref="X25:X28" si="18">(J25-$J$23)-((P25-$P$23)+(Q25-$Q$23))/$X$2</f>
        <v>6.3098678326364421</v>
      </c>
      <c r="Y25" s="1">
        <f t="shared" ref="Y25:Y28" si="19">(J25-$J$2)-(P25-$P$23)/$Y$2</f>
        <v>3.8495394635727571</v>
      </c>
      <c r="Z25" s="1">
        <f>(H25-I25)^2</f>
        <v>2.894003878401175</v>
      </c>
      <c r="AB25" s="1">
        <f t="shared" ref="AB25:AB28" si="20">Z25/X25</f>
        <v>0.45864730532588316</v>
      </c>
      <c r="AC25" s="1">
        <f t="shared" si="0"/>
        <v>0.9275916837555529</v>
      </c>
      <c r="AE25" s="1">
        <f t="shared" ref="AE25:AE28" si="21">Z25/X25</f>
        <v>0.45864730532588316</v>
      </c>
      <c r="AF25" s="1">
        <f t="shared" si="1"/>
        <v>1.7011772037037103</v>
      </c>
    </row>
    <row r="26" spans="1:32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7"/>
        <v>3.9255523793103997</v>
      </c>
      <c r="X26" s="1">
        <f t="shared" si="18"/>
        <v>7.1633944626974149</v>
      </c>
      <c r="Y26" s="1">
        <f t="shared" si="19"/>
        <v>4.4202814995808808</v>
      </c>
      <c r="Z26" s="1">
        <f>(H26-I26)^2</f>
        <v>3.3921197570414821</v>
      </c>
      <c r="AB26" s="1">
        <f t="shared" si="20"/>
        <v>0.47353524571424493</v>
      </c>
      <c r="AC26" s="1">
        <f t="shared" si="0"/>
        <v>0.92742548889665466</v>
      </c>
      <c r="AE26" s="1">
        <f t="shared" si="21"/>
        <v>0.47353524571424493</v>
      </c>
      <c r="AF26" s="1">
        <f t="shared" si="1"/>
        <v>1.8417708209876391</v>
      </c>
    </row>
    <row r="27" spans="1:32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7"/>
        <v>4.4393337931035006</v>
      </c>
      <c r="X27" s="1">
        <f t="shared" si="18"/>
        <v>8.0120387714389878</v>
      </c>
      <c r="Y27" s="1">
        <f t="shared" si="19"/>
        <v>4.9185441755068524</v>
      </c>
      <c r="Z27" s="1">
        <f>(H27-I27)^2</f>
        <v>3.8636013052208953</v>
      </c>
      <c r="AB27" s="1">
        <f t="shared" si="20"/>
        <v>0.48222448935141388</v>
      </c>
      <c r="AC27" s="1">
        <f t="shared" si="0"/>
        <v>0.92729581336762146</v>
      </c>
      <c r="AE27" s="1">
        <f t="shared" si="21"/>
        <v>0.48222448935141388</v>
      </c>
      <c r="AF27" s="1">
        <f t="shared" si="1"/>
        <v>1.9656045648148295</v>
      </c>
    </row>
    <row r="28" spans="1:32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7"/>
        <v>4.9437829310345016</v>
      </c>
      <c r="X28" s="1">
        <f t="shared" si="18"/>
        <v>8.813626282125341</v>
      </c>
      <c r="Y28" s="1">
        <f t="shared" si="19"/>
        <v>5.4255642413505214</v>
      </c>
      <c r="Z28" s="1">
        <f>(H28-I28)^2</f>
        <v>4.3176538775388114</v>
      </c>
      <c r="AB28" s="1">
        <f t="shared" si="20"/>
        <v>0.48988392964826744</v>
      </c>
      <c r="AC28" s="1">
        <f t="shared" si="0"/>
        <v>0.92714790331344443</v>
      </c>
      <c r="AE28" s="1">
        <f t="shared" si="21"/>
        <v>0.48988392964826744</v>
      </c>
      <c r="AF28" s="1">
        <f t="shared" si="1"/>
        <v>2.0778965030864294</v>
      </c>
    </row>
    <row r="29" spans="1:32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INDEX(LINEST(U31:U35,G31:G35),1)</f>
        <v>0.42959869498833597</v>
      </c>
      <c r="W31" s="1">
        <f>INDEX(LINEST(U31:U35,G31:G35),2)</f>
        <v>4.9203301591556947E-2</v>
      </c>
      <c r="X31" s="1">
        <f>(J31-$J$30)-((P31-$P$30)+(Q31-$Q$30))/$X$2</f>
        <v>4.6557903325367995</v>
      </c>
      <c r="Y31" s="1">
        <f>(J31-$J$2)-(P31-$P$30)/$Y$2</f>
        <v>2.8132612392928138</v>
      </c>
      <c r="Z31" s="1">
        <f>(H31-I31)^2</f>
        <v>2.0289680719349596</v>
      </c>
      <c r="AA31" s="8">
        <f>INDEX(LINEST(U31:U35,Z31:Z35),1)</f>
        <v>0.95998599185430078</v>
      </c>
      <c r="AB31" s="1">
        <f>Z31/X31</f>
        <v>0.4357945540965622</v>
      </c>
      <c r="AC31" s="1">
        <f t="shared" si="0"/>
        <v>0.92734104348121871</v>
      </c>
      <c r="AD31" s="8">
        <f>INDEX(LINEST(U31:U35,X31:X35),1)</f>
        <v>0.43865336562693807</v>
      </c>
      <c r="AE31" s="1">
        <f>Z31/X31</f>
        <v>0.4357945540965622</v>
      </c>
      <c r="AF31" s="1">
        <f t="shared" si="1"/>
        <v>1.4244185030864207</v>
      </c>
    </row>
    <row r="32" spans="1:32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2">$F$30-F32</f>
        <v>2.5134294137930979</v>
      </c>
      <c r="X32" s="1">
        <f t="shared" ref="X32:X35" si="23">(J32-$J$30)-((P32-$P$30)+(Q32-$Q$30))/$X$2</f>
        <v>5.5248460954466729</v>
      </c>
      <c r="Y32" s="1">
        <f t="shared" ref="Y32:Y35" si="24">(J32-$J$2)-(P32-$P$30)/$Y$2</f>
        <v>3.387477029416285</v>
      </c>
      <c r="Z32" s="1">
        <f>(H32-I32)^2</f>
        <v>2.4414813084472331</v>
      </c>
      <c r="AB32" s="1">
        <f t="shared" ref="AB32:AB35" si="25">Z32/X32</f>
        <v>0.44190937924214596</v>
      </c>
      <c r="AC32" s="1">
        <f t="shared" si="0"/>
        <v>0.92743545668362171</v>
      </c>
      <c r="AE32" s="1">
        <f t="shared" ref="AE32:AE35" si="26">Z32/X32</f>
        <v>0.44190937924214596</v>
      </c>
      <c r="AF32" s="1">
        <f t="shared" si="1"/>
        <v>1.5625240185185101</v>
      </c>
    </row>
    <row r="33" spans="1:32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2"/>
        <v>2.9032362758620991</v>
      </c>
      <c r="X33" s="1">
        <f t="shared" si="23"/>
        <v>6.4063299061462295</v>
      </c>
      <c r="Y33" s="1">
        <f t="shared" si="24"/>
        <v>3.9581493051364163</v>
      </c>
      <c r="Z33" s="1">
        <f>(H33-I33)^2</f>
        <v>2.827112145894767</v>
      </c>
      <c r="AB33" s="1">
        <f t="shared" si="25"/>
        <v>0.44129980617801734</v>
      </c>
      <c r="AC33" s="1">
        <f t="shared" si="0"/>
        <v>0.92752977637427669</v>
      </c>
      <c r="AE33" s="1">
        <f t="shared" si="26"/>
        <v>0.44129980617801734</v>
      </c>
      <c r="AF33" s="1">
        <f t="shared" si="1"/>
        <v>1.6814018395061803</v>
      </c>
    </row>
    <row r="34" spans="1:32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2"/>
        <v>3.2805095172413985</v>
      </c>
      <c r="X34" s="1">
        <f t="shared" si="23"/>
        <v>7.2888461049051116</v>
      </c>
      <c r="Y34" s="1">
        <f t="shared" si="24"/>
        <v>4.4064478143957828</v>
      </c>
      <c r="Z34" s="1">
        <f>(H34-I34)^2</f>
        <v>3.2322287543821946</v>
      </c>
      <c r="AB34" s="1">
        <f t="shared" si="25"/>
        <v>0.443448621065964</v>
      </c>
      <c r="AC34" s="1">
        <f t="shared" si="0"/>
        <v>0.9276088959823594</v>
      </c>
      <c r="AE34" s="1">
        <f t="shared" si="26"/>
        <v>0.443448621065964</v>
      </c>
      <c r="AF34" s="1">
        <f t="shared" si="1"/>
        <v>1.7978400246913502</v>
      </c>
    </row>
    <row r="35" spans="1:32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2"/>
        <v>3.6474953793103992</v>
      </c>
      <c r="X35" s="1">
        <f t="shared" si="23"/>
        <v>8.1856779142772567</v>
      </c>
      <c r="Y35" s="1">
        <f t="shared" si="24"/>
        <v>5.0277172176880143</v>
      </c>
      <c r="Z35" s="1">
        <f>(H35-I35)^2</f>
        <v>3.6493729727572819</v>
      </c>
      <c r="AB35" s="1">
        <f t="shared" si="25"/>
        <v>0.4458241590952578</v>
      </c>
      <c r="AC35" s="1">
        <f t="shared" si="0"/>
        <v>0.92769961112437138</v>
      </c>
      <c r="AE35" s="1">
        <f t="shared" si="26"/>
        <v>0.4458241590952578</v>
      </c>
      <c r="AF35" s="1">
        <f t="shared" si="1"/>
        <v>1.9103332098765602</v>
      </c>
    </row>
    <row r="36" spans="1:32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INDEX(LINEST(U38:U42,G38:G42),1)</f>
        <v>0.35850910404524527</v>
      </c>
      <c r="W38" s="1">
        <f>INDEX(LINEST(U38:U42,G38:G42),2)</f>
        <v>3.1421420656937649E-2</v>
      </c>
      <c r="X38" s="1">
        <f>(J38-$J$37)-((P38-$P$37)+(Q38-$Q$37))/$X$2</f>
        <v>4.469501228627319</v>
      </c>
      <c r="Y38" s="1">
        <f>(J38-$J$2)-(P38-$P$37)/$Y$2</f>
        <v>2.497682595259878</v>
      </c>
      <c r="Z38" s="1">
        <f>(H38-I38)^2</f>
        <v>1.9060313984928254</v>
      </c>
      <c r="AA38" s="8">
        <f>INDEX(LINEST(U38:U42,Z38:Z42),1)</f>
        <v>0.83803693521867639</v>
      </c>
      <c r="AB38" s="1">
        <f>Z38/X38</f>
        <v>0.42645281900464072</v>
      </c>
      <c r="AC38" s="1">
        <f t="shared" si="0"/>
        <v>0.92593244770104655</v>
      </c>
      <c r="AD38" s="8">
        <f>INDEX(LINEST(U38:U42,X38:X42),1)</f>
        <v>0.45223449552907763</v>
      </c>
      <c r="AE38" s="1">
        <f>Z38/X38</f>
        <v>0.42645281900464072</v>
      </c>
      <c r="AF38" s="1">
        <f t="shared" si="1"/>
        <v>1.3805909598765398</v>
      </c>
    </row>
    <row r="39" spans="1:32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7">$F$37-F39</f>
        <v>1.9906614137930987</v>
      </c>
      <c r="X39" s="1">
        <f t="shared" ref="X39:X42" si="28">(J39-$J$37)-((P39-$P$37)+(Q39-$Q$37))/$X$2</f>
        <v>5.2531346290322709</v>
      </c>
      <c r="Y39" s="1">
        <f t="shared" ref="Y39:Y42" si="29">(J39-$J$2)-(P39-$P$37)/$Y$2</f>
        <v>2.8043701045192044</v>
      </c>
      <c r="Z39" s="1">
        <f>(H39-I39)^2</f>
        <v>2.2734165183419872</v>
      </c>
      <c r="AB39" s="1">
        <f t="shared" ref="AB39:AB42" si="30">Z39/X39</f>
        <v>0.43277332086209919</v>
      </c>
      <c r="AC39" s="1">
        <f t="shared" si="0"/>
        <v>0.92607861218322529</v>
      </c>
      <c r="AE39" s="1">
        <f t="shared" ref="AE39:AE42" si="31">Z39/X39</f>
        <v>0.43277332086209919</v>
      </c>
      <c r="AF39" s="1">
        <f t="shared" si="1"/>
        <v>1.5077853024691503</v>
      </c>
    </row>
    <row r="40" spans="1:32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7"/>
        <v>2.3341375517240976</v>
      </c>
      <c r="X40" s="1">
        <f t="shared" si="28"/>
        <v>6.0170397976237489</v>
      </c>
      <c r="Y40" s="1">
        <f t="shared" si="29"/>
        <v>3.2719825860006395</v>
      </c>
      <c r="Z40" s="1">
        <f>(H40-I40)^2</f>
        <v>2.6684979953103554</v>
      </c>
      <c r="AB40" s="1">
        <f t="shared" si="30"/>
        <v>0.44349016876441461</v>
      </c>
      <c r="AC40" s="1">
        <f t="shared" si="0"/>
        <v>0.92621307621822524</v>
      </c>
      <c r="AE40" s="1">
        <f t="shared" si="31"/>
        <v>0.44349016876441461</v>
      </c>
      <c r="AF40" s="1">
        <f t="shared" si="1"/>
        <v>1.6335537932098703</v>
      </c>
    </row>
    <row r="41" spans="1:32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7"/>
        <v>2.6039786896551007</v>
      </c>
      <c r="X41" s="1">
        <f t="shared" si="28"/>
        <v>6.6124767714058521</v>
      </c>
      <c r="Y41" s="1">
        <f t="shared" si="29"/>
        <v>3.4946906250953731</v>
      </c>
      <c r="Z41" s="1">
        <f>(H41-I41)^2</f>
        <v>3.0334375144512675</v>
      </c>
      <c r="AB41" s="1">
        <f t="shared" si="30"/>
        <v>0.45874452483049566</v>
      </c>
      <c r="AC41" s="1">
        <f t="shared" si="0"/>
        <v>0.9263572078489799</v>
      </c>
      <c r="AE41" s="1">
        <f t="shared" si="31"/>
        <v>0.45874452483049566</v>
      </c>
      <c r="AF41" s="1">
        <f t="shared" si="1"/>
        <v>1.7416766388888805</v>
      </c>
    </row>
    <row r="42" spans="1:32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7"/>
        <v>2.9145648965517026</v>
      </c>
      <c r="X42" s="1">
        <f t="shared" si="28"/>
        <v>7.1409162016461707</v>
      </c>
      <c r="Y42" s="1">
        <f t="shared" si="29"/>
        <v>3.818606822626279</v>
      </c>
      <c r="Z42" s="1">
        <f>(H42-I42)^2</f>
        <v>3.3435047140467358</v>
      </c>
      <c r="AB42" s="1">
        <f t="shared" si="30"/>
        <v>0.46821788964222394</v>
      </c>
      <c r="AC42" s="1">
        <f t="shared" si="0"/>
        <v>0.92648878129113943</v>
      </c>
      <c r="AE42" s="1">
        <f t="shared" si="31"/>
        <v>0.46821788964222394</v>
      </c>
      <c r="AF42" s="1">
        <f t="shared" si="1"/>
        <v>1.828525283950631</v>
      </c>
    </row>
    <row r="43" spans="1:32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activeCell="K13" sqref="K13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ipb3-32b-h2-q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  <c r="AG1" s="1" t="s">
        <v>34</v>
      </c>
      <c r="AH1" s="1" t="s">
        <v>37</v>
      </c>
    </row>
    <row r="2" spans="1:34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26">
        <v>0.75</v>
      </c>
      <c r="Y2" s="26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(J3-$J$2)-((P3-$P$2)+(Q3-$Q$2))/$X$2</f>
        <v>3.9614861463187481</v>
      </c>
      <c r="Y3" s="1">
        <f>(J3-$J$2)-(P3-$P$2)/$Y$2</f>
        <v>3.4910133402929695</v>
      </c>
      <c r="Z3" s="1">
        <f>(H3-I3)^2</f>
        <v>0.19690650512652361</v>
      </c>
      <c r="AA3" s="8">
        <f>INDEX(LINEST(U3:U7,Z3:Z7),1)</f>
        <v>6.9510143949533791</v>
      </c>
      <c r="AB3" s="1">
        <f>Z3/X3</f>
        <v>4.9705211088394444E-2</v>
      </c>
      <c r="AC3" s="1">
        <f t="shared" ref="AC3:AC42" si="0">B3/A3</f>
        <v>0.87215637534125445</v>
      </c>
      <c r="AD3" s="1">
        <f>INDEX(LINEST(U3:U7,Y3:Y7),1)</f>
        <v>0.36617773959016781</v>
      </c>
      <c r="AE3" s="1">
        <f>Z3/Y3</f>
        <v>5.6403824887704096E-2</v>
      </c>
      <c r="AF3" s="1">
        <f>H3-I3</f>
        <v>0.44374148456789975</v>
      </c>
      <c r="AG3" s="1">
        <v>1.34184196407187</v>
      </c>
      <c r="AH3" s="1">
        <f>AG3/AF3</f>
        <v>3.0239272430850357</v>
      </c>
    </row>
    <row r="4" spans="1:34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 t="shared" ref="X4:X7" si="2">(J4-$J$2)-((P4-$P$2)+(Q4-$Q$2))/$X$2</f>
        <v>5.1363415300636248</v>
      </c>
      <c r="Y4" s="1">
        <f t="shared" ref="Y4:Y7" si="3">(J4-$J$2)-(P4-$P$2)/$Y$2</f>
        <v>4.173297159957901</v>
      </c>
      <c r="Z4" s="1">
        <f>(H4-I4)^2</f>
        <v>0.23023095842470498</v>
      </c>
      <c r="AB4" s="1">
        <f t="shared" ref="AB4:AB7" si="4">Z4/X4</f>
        <v>4.4823919335802632E-2</v>
      </c>
      <c r="AC4" s="1">
        <f t="shared" si="0"/>
        <v>0.87234831783300704</v>
      </c>
      <c r="AE4" s="1">
        <f t="shared" ref="AE4:AE7" si="5">Z4/Y4</f>
        <v>5.5167640740691345E-2</v>
      </c>
      <c r="AF4" s="1">
        <f t="shared" ref="AF4:AF43" si="6">H4-I4</f>
        <v>0.47982388271604925</v>
      </c>
      <c r="AG4" s="1">
        <v>1.4651331826347302</v>
      </c>
      <c r="AH4" s="1">
        <f t="shared" ref="AH4:AH7" si="7">AG4/AF4</f>
        <v>3.0534811530041504</v>
      </c>
    </row>
    <row r="5" spans="1:34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 t="shared" si="2"/>
        <v>6.1061601740965159</v>
      </c>
      <c r="Y5" s="1">
        <f t="shared" si="3"/>
        <v>4.8901944059896039</v>
      </c>
      <c r="Z5" s="1">
        <f>(H5-I5)^2</f>
        <v>0.26214915479075501</v>
      </c>
      <c r="AB5" s="1">
        <f t="shared" si="4"/>
        <v>4.2931915854883929E-2</v>
      </c>
      <c r="AC5" s="1">
        <f t="shared" si="0"/>
        <v>0.87247232260634311</v>
      </c>
      <c r="AE5" s="1">
        <f t="shared" si="5"/>
        <v>5.3607102913877963E-2</v>
      </c>
      <c r="AF5" s="1">
        <f t="shared" si="6"/>
        <v>0.51200503395059993</v>
      </c>
      <c r="AG5" s="1">
        <v>1.5659629730538907</v>
      </c>
      <c r="AH5" s="1">
        <f t="shared" si="7"/>
        <v>3.0584913608583393</v>
      </c>
    </row>
    <row r="6" spans="1:34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 t="shared" si="2"/>
        <v>6.683943888088308</v>
      </c>
      <c r="Y6" s="1">
        <f t="shared" si="3"/>
        <v>5.3660129765363678</v>
      </c>
      <c r="Z6" s="1">
        <f>(H6-I6)^2</f>
        <v>0.29617432332035459</v>
      </c>
      <c r="AB6" s="1">
        <f t="shared" si="4"/>
        <v>4.4311312045598898E-2</v>
      </c>
      <c r="AC6" s="1">
        <f t="shared" si="0"/>
        <v>0.87250304237228027</v>
      </c>
      <c r="AE6" s="1">
        <f t="shared" si="5"/>
        <v>5.5194485107549623E-2</v>
      </c>
      <c r="AF6" s="1">
        <f t="shared" si="6"/>
        <v>0.54421900308639959</v>
      </c>
      <c r="AG6" s="1">
        <v>1.6809959371257497</v>
      </c>
      <c r="AH6" s="1">
        <f t="shared" si="7"/>
        <v>3.088822565166613</v>
      </c>
    </row>
    <row r="7" spans="1:34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 t="shared" si="2"/>
        <v>7.5157051792406691</v>
      </c>
      <c r="Y7" s="1">
        <f t="shared" si="3"/>
        <v>6.0509460439967881</v>
      </c>
      <c r="Z7" s="1">
        <f>(H7-I7)^2</f>
        <v>0.33097564060289703</v>
      </c>
      <c r="AB7" s="1">
        <f t="shared" si="4"/>
        <v>4.4037869063450454E-2</v>
      </c>
      <c r="AC7" s="1">
        <f t="shared" si="0"/>
        <v>0.87262794537494448</v>
      </c>
      <c r="AE7" s="1">
        <f t="shared" si="5"/>
        <v>5.4698164253383433E-2</v>
      </c>
      <c r="AF7" s="1">
        <f t="shared" si="6"/>
        <v>0.57530482407407035</v>
      </c>
      <c r="AG7" s="1">
        <v>1.7783917275448893</v>
      </c>
      <c r="AH7" s="1">
        <f t="shared" si="7"/>
        <v>3.0912164354038545</v>
      </c>
    </row>
    <row r="8" spans="1:34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Y8" s="1"/>
      <c r="Z8" s="1"/>
      <c r="AC8" s="1"/>
      <c r="AF8" s="1">
        <f t="shared" si="6"/>
        <v>0</v>
      </c>
      <c r="AG8" s="1">
        <v>0</v>
      </c>
    </row>
    <row r="9" spans="1:34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Y9" s="1"/>
      <c r="Z9" s="1"/>
      <c r="AC9" s="1"/>
      <c r="AF9" s="1">
        <f t="shared" si="6"/>
        <v>0</v>
      </c>
      <c r="AG9" s="1">
        <v>0</v>
      </c>
    </row>
    <row r="10" spans="1:34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(J10-$J$9)-((P10-$P$9)+(Q10-$Q$9))/$X$2</f>
        <v>2.2979134485596227</v>
      </c>
      <c r="Y10" s="1">
        <f>(J10-$J$2)-(P10-$P$9)/$Y$2</f>
        <v>3.146142127589453</v>
      </c>
      <c r="Z10" s="1">
        <f>(H10-I10)^2</f>
        <v>0.26994798486370331</v>
      </c>
      <c r="AA10" s="8">
        <f>INDEX(LINEST(U10:U14,Z10:Z14),1)</f>
        <v>5.8839379386110169</v>
      </c>
      <c r="AB10" s="1">
        <f>Z10/X10</f>
        <v>0.11747526219184279</v>
      </c>
      <c r="AC10" s="1">
        <f t="shared" si="0"/>
        <v>0.87652825927373346</v>
      </c>
      <c r="AD10" s="1">
        <f>INDEX(LINEST(U10:U14,Y10:Y14),1)</f>
        <v>0.60320316783199979</v>
      </c>
      <c r="AE10" s="1">
        <f>Z10/Y10</f>
        <v>8.5802857568464369E-2</v>
      </c>
      <c r="AF10" s="1">
        <f t="shared" si="6"/>
        <v>0.51956518827160014</v>
      </c>
      <c r="AG10" s="1">
        <v>1.3499470838323093</v>
      </c>
      <c r="AH10" s="1">
        <f>AG10/AF10</f>
        <v>2.598224658436183</v>
      </c>
    </row>
    <row r="11" spans="1:34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3.2581420092593127</v>
      </c>
      <c r="Y11" s="1">
        <f t="shared" ref="Y11:Y14" si="10">(J11-$J$2)-(P11-$P$9)/$Y$2</f>
        <v>3.7886314005172537</v>
      </c>
      <c r="Z11" s="1">
        <f>(H11-I11)^2</f>
        <v>0.31643673337305089</v>
      </c>
      <c r="AB11" s="1">
        <f t="shared" ref="AB11:AB14" si="11">Z11/X11</f>
        <v>9.7121835841952081E-2</v>
      </c>
      <c r="AC11" s="1">
        <f t="shared" si="0"/>
        <v>0.8765381318454909</v>
      </c>
      <c r="AE11" s="1">
        <f t="shared" ref="AE11:AE14" si="12">Z11/Y11</f>
        <v>8.3522702506728011E-2</v>
      </c>
      <c r="AF11" s="1">
        <f t="shared" si="6"/>
        <v>0.56252709567900006</v>
      </c>
      <c r="AG11" s="1">
        <v>1.4797486047903998</v>
      </c>
      <c r="AH11" s="1">
        <f t="shared" ref="AH11:AH14" si="13">AG11/AF11</f>
        <v>2.6305374730514353</v>
      </c>
    </row>
    <row r="12" spans="1:34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8"/>
        <v>2.1614524827585981</v>
      </c>
      <c r="X12" s="1">
        <f t="shared" si="9"/>
        <v>3.9955188590535045</v>
      </c>
      <c r="Y12" s="1">
        <f t="shared" si="10"/>
        <v>4.3670157691239027</v>
      </c>
      <c r="Z12" s="1">
        <f>(H12-I12)^2</f>
        <v>0.36660345150823864</v>
      </c>
      <c r="AB12" s="1">
        <f t="shared" si="11"/>
        <v>9.17536531400788E-2</v>
      </c>
      <c r="AC12" s="1">
        <f t="shared" si="0"/>
        <v>0.87651529839658171</v>
      </c>
      <c r="AE12" s="1">
        <f t="shared" si="12"/>
        <v>8.3948277471364727E-2</v>
      </c>
      <c r="AF12" s="1">
        <f t="shared" si="6"/>
        <v>0.60547787037037004</v>
      </c>
      <c r="AG12" s="1">
        <v>1.6014283473053812</v>
      </c>
      <c r="AH12" s="1">
        <f t="shared" si="13"/>
        <v>2.6448998810242057</v>
      </c>
    </row>
    <row r="13" spans="1:34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8"/>
        <v>2.4181013793104</v>
      </c>
      <c r="X13" s="1">
        <f t="shared" si="9"/>
        <v>4.2644493569958897</v>
      </c>
      <c r="Y13" s="1">
        <f t="shared" si="10"/>
        <v>4.7161121633037979</v>
      </c>
      <c r="Z13" s="1">
        <f>(H13-I13)^2</f>
        <v>0.41640680811675218</v>
      </c>
      <c r="AB13" s="1">
        <f t="shared" si="11"/>
        <v>9.7646090563516932E-2</v>
      </c>
      <c r="AC13" s="1">
        <f t="shared" si="0"/>
        <v>0.87642509392672363</v>
      </c>
      <c r="AE13" s="1">
        <f t="shared" si="12"/>
        <v>8.829450905702059E-2</v>
      </c>
      <c r="AF13" s="1">
        <f t="shared" si="6"/>
        <v>0.64529590740740961</v>
      </c>
      <c r="AG13" s="1">
        <v>1.7074214730539001</v>
      </c>
      <c r="AH13" s="1">
        <f t="shared" si="13"/>
        <v>2.6459511883683993</v>
      </c>
    </row>
    <row r="14" spans="1:34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8"/>
        <v>2.7033939655173</v>
      </c>
      <c r="X14" s="1">
        <f t="shared" si="9"/>
        <v>4.2913761008229869</v>
      </c>
      <c r="Y14" s="1">
        <f t="shared" si="10"/>
        <v>5.0095611134801032</v>
      </c>
      <c r="Z14" s="1">
        <f>(H14-I14)^2</f>
        <v>0.46429396407255247</v>
      </c>
      <c r="AB14" s="1">
        <f t="shared" si="11"/>
        <v>0.10819232646225335</v>
      </c>
      <c r="AC14" s="1">
        <f t="shared" si="0"/>
        <v>0.8764008782790923</v>
      </c>
      <c r="AE14" s="1">
        <f t="shared" si="12"/>
        <v>9.2681565022372001E-2</v>
      </c>
      <c r="AF14" s="1">
        <f t="shared" si="6"/>
        <v>0.68139119753086952</v>
      </c>
      <c r="AG14" s="1">
        <v>1.8019302964071704</v>
      </c>
      <c r="AH14" s="1">
        <f t="shared" si="13"/>
        <v>2.6444871946346744</v>
      </c>
    </row>
    <row r="15" spans="1:34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Y15" s="1"/>
      <c r="Z15" s="1"/>
      <c r="AC15" s="1"/>
      <c r="AF15" s="1">
        <f t="shared" si="6"/>
        <v>0</v>
      </c>
      <c r="AG15" s="1">
        <v>0</v>
      </c>
    </row>
    <row r="16" spans="1:34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Y16" s="1"/>
      <c r="Z16" s="1"/>
      <c r="AC16" s="1"/>
      <c r="AF16" s="1">
        <f t="shared" si="6"/>
        <v>0</v>
      </c>
      <c r="AG16" s="1">
        <v>0</v>
      </c>
    </row>
    <row r="17" spans="1:34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(J17-$J$16)-((P17-$P$16)+(Q17-$Q$16))/$X$2</f>
        <v>1.189987568415674</v>
      </c>
      <c r="Y17" s="1">
        <f>(J17-$J$2)-(P17-$P$16)/$Y$2</f>
        <v>2.9064342506054111</v>
      </c>
      <c r="Z17" s="1">
        <f>(H17-I17)^2</f>
        <v>0.37722750590257942</v>
      </c>
      <c r="AA17" s="8">
        <f>INDEX(LINEST(U17:U21,Z17:Z21),1)</f>
        <v>4.9426631753240224</v>
      </c>
      <c r="AB17" s="1">
        <f>Z17/X17</f>
        <v>0.31700121573943219</v>
      </c>
      <c r="AC17" s="1">
        <f t="shared" si="0"/>
        <v>0.87707958708840061</v>
      </c>
      <c r="AD17" s="1">
        <f>INDEX(LINEST(U17:U21,Y17:Y21),1)</f>
        <v>1.7715788068523979</v>
      </c>
      <c r="AE17" s="1">
        <f>Z17/Y17</f>
        <v>0.12979048324385897</v>
      </c>
      <c r="AF17" s="1">
        <f t="shared" si="6"/>
        <v>0.61418849378882001</v>
      </c>
      <c r="AG17" s="1">
        <v>1.4543247514969995</v>
      </c>
      <c r="AH17" s="1">
        <f>AG17/AF17</f>
        <v>2.367880164158608</v>
      </c>
    </row>
    <row r="18" spans="1:34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0.66561329783947087</v>
      </c>
      <c r="Y18" s="1">
        <f t="shared" ref="Y18:Y21" si="16">(J18-$J$2)-(P18-$P$16)/$Y$2</f>
        <v>3.0377623118928163</v>
      </c>
      <c r="Z18" s="1">
        <f>(H18-I18)^2</f>
        <v>0.45382103915394756</v>
      </c>
      <c r="AB18" s="1">
        <f t="shared" ref="AB18:AB21" si="17">Z18/X18</f>
        <v>0.68180885301873539</v>
      </c>
      <c r="AC18" s="1">
        <f t="shared" si="0"/>
        <v>0.87700400494244035</v>
      </c>
      <c r="AE18" s="1">
        <f t="shared" ref="AE18:AE21" si="18">Z18/Y18</f>
        <v>0.14939320215319074</v>
      </c>
      <c r="AF18" s="1">
        <f t="shared" si="6"/>
        <v>0.67366240740741024</v>
      </c>
      <c r="AG18" s="1">
        <v>1.59011249401199</v>
      </c>
      <c r="AH18" s="1">
        <f t="shared" ref="AH18:AH21" si="19">AG18/AF18</f>
        <v>2.3603996252834381</v>
      </c>
    </row>
    <row r="19" spans="1:34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14"/>
        <v>2.6177992413792985</v>
      </c>
      <c r="X19" s="1">
        <f t="shared" si="15"/>
        <v>0.2417317968107966</v>
      </c>
      <c r="Y19" s="1">
        <f t="shared" si="16"/>
        <v>3.1481792585419868</v>
      </c>
      <c r="Z19" s="1">
        <f>(H19-I19)^2</f>
        <v>0.51998532128086372</v>
      </c>
      <c r="AB19" s="1">
        <f t="shared" si="17"/>
        <v>2.1510836726533582</v>
      </c>
      <c r="AC19" s="1">
        <f t="shared" si="0"/>
        <v>0.87688847848683105</v>
      </c>
      <c r="AE19" s="1">
        <f t="shared" si="18"/>
        <v>0.165170175703935</v>
      </c>
      <c r="AF19" s="1">
        <f t="shared" si="6"/>
        <v>0.72110007716048941</v>
      </c>
      <c r="AG19" s="1">
        <v>1.7157364341317303</v>
      </c>
      <c r="AH19" s="1">
        <f t="shared" si="19"/>
        <v>2.379331924200963</v>
      </c>
    </row>
    <row r="20" spans="1:34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14"/>
        <v>2.9827759310344</v>
      </c>
      <c r="X20" s="1">
        <f t="shared" si="15"/>
        <v>9.5917741769468989E-3</v>
      </c>
      <c r="Y20" s="1">
        <f t="shared" si="16"/>
        <v>3.4614379498999028</v>
      </c>
      <c r="Z20" s="1">
        <f>(H20-I20)^2</f>
        <v>0.59421258226177154</v>
      </c>
      <c r="AB20" s="1">
        <f t="shared" si="17"/>
        <v>61.950226444020792</v>
      </c>
      <c r="AC20" s="1">
        <f t="shared" si="0"/>
        <v>0.87678446219978023</v>
      </c>
      <c r="AE20" s="1">
        <f t="shared" si="18"/>
        <v>0.17166639727832037</v>
      </c>
      <c r="AF20" s="1">
        <f t="shared" si="6"/>
        <v>0.77085185493826991</v>
      </c>
      <c r="AG20" s="1">
        <v>1.8373559251496996</v>
      </c>
      <c r="AH20" s="1">
        <f t="shared" si="19"/>
        <v>2.3835396041134724</v>
      </c>
    </row>
    <row r="21" spans="1:34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14"/>
        <v>3.288754586206899</v>
      </c>
      <c r="X21" s="1">
        <f t="shared" si="15"/>
        <v>-0.38743054372437769</v>
      </c>
      <c r="Y21" s="1">
        <f t="shared" si="16"/>
        <v>3.6550949441678853</v>
      </c>
      <c r="Z21" s="1">
        <f>(H21-I21)^2</f>
        <v>0.66463413764446444</v>
      </c>
      <c r="AB21" s="1">
        <f t="shared" si="17"/>
        <v>-1.7154923596248324</v>
      </c>
      <c r="AC21" s="1">
        <f t="shared" si="0"/>
        <v>0.87664108628493131</v>
      </c>
      <c r="AE21" s="1">
        <f t="shared" si="18"/>
        <v>0.18183772180937813</v>
      </c>
      <c r="AF21" s="1">
        <f t="shared" si="6"/>
        <v>0.81525096604939051</v>
      </c>
      <c r="AG21" s="1">
        <v>1.9460482395209597</v>
      </c>
      <c r="AH21" s="1">
        <f t="shared" si="19"/>
        <v>2.387054196269498</v>
      </c>
    </row>
    <row r="22" spans="1:34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Y22" s="1"/>
      <c r="Z22" s="1"/>
      <c r="AC22" s="1"/>
      <c r="AF22" s="1">
        <f t="shared" si="6"/>
        <v>0</v>
      </c>
      <c r="AG22" s="1">
        <v>0</v>
      </c>
    </row>
    <row r="23" spans="1:34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Y23" s="1"/>
      <c r="Z23" s="1"/>
      <c r="AC23" s="1"/>
      <c r="AF23" s="1">
        <f t="shared" si="6"/>
        <v>0</v>
      </c>
      <c r="AG23" s="1">
        <v>0</v>
      </c>
    </row>
    <row r="24" spans="1:34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(J24-$J$23)-((P24-$P$23)+(Q24-$Q$23))/0.93</f>
        <v>7.1358423719468398</v>
      </c>
      <c r="Y24" s="1">
        <f>(J24-$J$2)-(P24-$P$23)/$Y$2</f>
        <v>3.5635853096883565</v>
      </c>
      <c r="Z24" s="1">
        <f>(H24-I24)^2</f>
        <v>0.5064639268462946</v>
      </c>
      <c r="AA24" s="8">
        <f>INDEX(LINEST(U24:U28,Z24:Z28),1)</f>
        <v>4.1464144941471011</v>
      </c>
      <c r="AB24" s="1">
        <f>Z24/X24</f>
        <v>7.0974651687565005E-2</v>
      </c>
      <c r="AC24" s="1">
        <f t="shared" si="0"/>
        <v>0.88023693209038856</v>
      </c>
      <c r="AD24" s="1">
        <f>INDEX(LINEST(U24:U28,X24:X28),1)</f>
        <v>0.36411144911014964</v>
      </c>
      <c r="AE24" s="1">
        <f>Z24/Y24</f>
        <v>0.14212201556375426</v>
      </c>
      <c r="AF24" s="1">
        <f t="shared" si="6"/>
        <v>0.71166279012345068</v>
      </c>
      <c r="AG24" s="1">
        <v>1.5580366916167803</v>
      </c>
      <c r="AH24" s="1">
        <f>AG24/AF24</f>
        <v>2.1892906489413488</v>
      </c>
    </row>
    <row r="25" spans="1:34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8.113675598815199</v>
      </c>
      <c r="Y25" s="1">
        <f t="shared" ref="Y25:Y28" si="22">(J25-$J$2)-(P25-$P$23)/$Y$2</f>
        <v>3.9254182276776746</v>
      </c>
      <c r="Z25" s="1">
        <f>(H25-I25)^2</f>
        <v>0.59740876637606088</v>
      </c>
      <c r="AB25" s="1">
        <f t="shared" ref="AB25:AB28" si="23">Z25/X25</f>
        <v>7.3629856049864453E-2</v>
      </c>
      <c r="AC25" s="1">
        <f t="shared" si="0"/>
        <v>0.88015969831571172</v>
      </c>
      <c r="AE25" s="1">
        <f t="shared" ref="AE25:AE28" si="24">Z25/Y25</f>
        <v>0.1521898385664488</v>
      </c>
      <c r="AF25" s="1">
        <f t="shared" si="6"/>
        <v>0.77292222530864052</v>
      </c>
      <c r="AG25" s="1">
        <v>1.7013053532934306</v>
      </c>
      <c r="AH25" s="1">
        <f t="shared" ref="AH25:AH28" si="25">AG25/AF25</f>
        <v>2.2011339531788874</v>
      </c>
    </row>
    <row r="26" spans="1:34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20"/>
        <v>2.9372201034483005</v>
      </c>
      <c r="X26" s="1">
        <f t="shared" si="21"/>
        <v>9.2816209762876802</v>
      </c>
      <c r="Y26" s="1">
        <f t="shared" si="22"/>
        <v>4.4509335874660678</v>
      </c>
      <c r="Z26" s="1">
        <f>(H26-I26)^2</f>
        <v>0.69603440697517294</v>
      </c>
      <c r="AB26" s="1">
        <f t="shared" si="23"/>
        <v>7.49906087259299E-2</v>
      </c>
      <c r="AC26" s="1">
        <f t="shared" si="0"/>
        <v>0.88008583422544207</v>
      </c>
      <c r="AE26" s="1">
        <f t="shared" si="24"/>
        <v>0.1563794186763923</v>
      </c>
      <c r="AF26" s="1">
        <f t="shared" si="6"/>
        <v>0.83428676543211022</v>
      </c>
      <c r="AG26" s="1">
        <v>1.8416487215568802</v>
      </c>
      <c r="AH26" s="1">
        <f t="shared" si="25"/>
        <v>2.2074528781515759</v>
      </c>
    </row>
    <row r="27" spans="1:34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20"/>
        <v>3.3446616206897026</v>
      </c>
      <c r="X27" s="1">
        <f t="shared" si="21"/>
        <v>10.295521853826553</v>
      </c>
      <c r="Y27" s="1">
        <f t="shared" si="22"/>
        <v>4.8146208573073892</v>
      </c>
      <c r="Z27" s="1">
        <f>(H27-I27)^2</f>
        <v>0.78815826051881455</v>
      </c>
      <c r="AB27" s="1">
        <f t="shared" si="23"/>
        <v>7.6553502747010199E-2</v>
      </c>
      <c r="AC27" s="1">
        <f t="shared" si="0"/>
        <v>0.88001353727527343</v>
      </c>
      <c r="AE27" s="1">
        <f t="shared" si="24"/>
        <v>0.16370100240034219</v>
      </c>
      <c r="AF27" s="1">
        <f t="shared" si="6"/>
        <v>0.8877827777777707</v>
      </c>
      <c r="AG27" s="1">
        <v>1.9656715538922098</v>
      </c>
      <c r="AH27" s="1">
        <f t="shared" si="25"/>
        <v>2.2141357132569377</v>
      </c>
    </row>
    <row r="28" spans="1:34" s="22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22">
        <v>27</v>
      </c>
      <c r="S28" s="22">
        <v>359</v>
      </c>
      <c r="T28" s="23">
        <v>42742.996655092589</v>
      </c>
      <c r="U28" s="4">
        <f t="shared" si="20"/>
        <v>3.7293974482759005</v>
      </c>
      <c r="V28" s="4"/>
      <c r="W28" s="4"/>
      <c r="X28" s="4">
        <f t="shared" si="21"/>
        <v>11.565179983622031</v>
      </c>
      <c r="Y28" s="1">
        <f t="shared" si="22"/>
        <v>5.3859637025453893</v>
      </c>
      <c r="Z28" s="4">
        <f>(H28-I28)^2</f>
        <v>0.89635850672398665</v>
      </c>
      <c r="AA28" s="4"/>
      <c r="AB28" s="4">
        <f t="shared" si="23"/>
        <v>7.7504933601842782E-2</v>
      </c>
      <c r="AC28" s="4">
        <f t="shared" si="0"/>
        <v>0.87992454693394728</v>
      </c>
      <c r="AD28" s="4"/>
      <c r="AE28" s="1">
        <f t="shared" si="24"/>
        <v>0.16642490670710805</v>
      </c>
      <c r="AF28" s="4">
        <f t="shared" si="6"/>
        <v>0.94676211728394932</v>
      </c>
      <c r="AG28" s="4">
        <v>2.0778447784431204</v>
      </c>
      <c r="AH28" s="1">
        <f t="shared" si="25"/>
        <v>2.1946851701291097</v>
      </c>
    </row>
    <row r="29" spans="1:34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Y29" s="1"/>
      <c r="Z29" s="1"/>
      <c r="AC29" s="1">
        <f t="shared" si="0"/>
        <v>0.8804388368270154</v>
      </c>
      <c r="AF29" s="1">
        <f t="shared" si="6"/>
        <v>0</v>
      </c>
      <c r="AG29" s="1">
        <v>0</v>
      </c>
    </row>
    <row r="30" spans="1:34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Y30" s="1"/>
      <c r="Z30" s="1"/>
      <c r="AC30" s="1">
        <f t="shared" si="0"/>
        <v>0.88667539137259799</v>
      </c>
      <c r="AF30" s="1">
        <f t="shared" si="6"/>
        <v>0</v>
      </c>
      <c r="AG30" s="1">
        <v>0</v>
      </c>
    </row>
    <row r="31" spans="1:34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(J31-$J$30)-((P31-$P$30)+(Q31-$Q$30))/0.93</f>
        <v>6.6458525895560179</v>
      </c>
      <c r="Y31" s="1">
        <f>(J31-$J$2)-(P31-$P$30)/$Y$2</f>
        <v>2.8451903842033417</v>
      </c>
      <c r="Z31" s="1">
        <f>(H31-I31)^2</f>
        <v>0.28685284939090638</v>
      </c>
      <c r="AA31" s="8">
        <f>INDEX(LINEST(U31:U35,Z31:Z35),1)</f>
        <v>4.7565708560402795</v>
      </c>
      <c r="AB31" s="1">
        <f>Z31/X31</f>
        <v>4.3162686130248616E-2</v>
      </c>
      <c r="AC31" s="1">
        <f t="shared" si="0"/>
        <v>0.88765356634275883</v>
      </c>
      <c r="AD31" s="1">
        <f>INDEX(LINEST(U31:U35,X31:X35),1)</f>
        <v>0.25570544358116576</v>
      </c>
      <c r="AE31" s="1">
        <f>Z31/Y31</f>
        <v>0.10082026530931978</v>
      </c>
      <c r="AF31" s="1">
        <f t="shared" si="6"/>
        <v>0.53558645370370073</v>
      </c>
      <c r="AG31" s="1">
        <v>1.4242492994012004</v>
      </c>
      <c r="AH31" s="1">
        <f>AG31/AF31</f>
        <v>2.6592332377941905</v>
      </c>
    </row>
    <row r="32" spans="1:34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7.7376796880891163</v>
      </c>
      <c r="Y32" s="1">
        <f t="shared" ref="Y32:Y35" si="28">(J32-$J$2)-(P32-$P$30)/$Y$2</f>
        <v>3.2994703520163604</v>
      </c>
      <c r="Z32" s="1">
        <f>(H32-I32)^2</f>
        <v>0.33853591078483086</v>
      </c>
      <c r="AB32" s="1">
        <f t="shared" ref="AB32:AB35" si="29">Z32/X32</f>
        <v>4.3751605704995922E-2</v>
      </c>
      <c r="AC32" s="1">
        <f t="shared" si="0"/>
        <v>0.88779710102332643</v>
      </c>
      <c r="AE32" s="1">
        <f t="shared" ref="AE32:AE35" si="30">Z32/Y32</f>
        <v>0.10260310736780709</v>
      </c>
      <c r="AF32" s="1">
        <f t="shared" si="6"/>
        <v>0.58183838888890005</v>
      </c>
      <c r="AG32" s="1">
        <v>1.56242892814371</v>
      </c>
      <c r="AH32" s="1">
        <f t="shared" ref="AH32:AH35" si="31">AG32/AF32</f>
        <v>2.6853314562612165</v>
      </c>
    </row>
    <row r="33" spans="1:34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26"/>
        <v>1.9856767586206985</v>
      </c>
      <c r="X33" s="1">
        <f t="shared" si="27"/>
        <v>8.7188262578488853</v>
      </c>
      <c r="Y33" s="1">
        <f t="shared" si="28"/>
        <v>3.5847183061610366</v>
      </c>
      <c r="Z33" s="1">
        <f>(H33-I33)^2</f>
        <v>0.39553954725153212</v>
      </c>
      <c r="AB33" s="1">
        <f t="shared" si="29"/>
        <v>4.5366146262572724E-2</v>
      </c>
      <c r="AC33" s="1">
        <f t="shared" si="0"/>
        <v>0.88796973363584708</v>
      </c>
      <c r="AE33" s="1">
        <f t="shared" si="30"/>
        <v>0.11034048242276677</v>
      </c>
      <c r="AF33" s="1">
        <f t="shared" si="6"/>
        <v>0.62891934876542965</v>
      </c>
      <c r="AG33" s="1">
        <v>1.6813388233533004</v>
      </c>
      <c r="AH33" s="1">
        <f t="shared" si="31"/>
        <v>2.6733774794077698</v>
      </c>
    </row>
    <row r="34" spans="1:34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26"/>
        <v>2.2516136896551018</v>
      </c>
      <c r="X34" s="1">
        <f t="shared" si="27"/>
        <v>9.6610860532490577</v>
      </c>
      <c r="Y34" s="1">
        <f t="shared" si="28"/>
        <v>3.7992426425807153</v>
      </c>
      <c r="Z34" s="1">
        <f>(H34-I34)^2</f>
        <v>0.44864149167199563</v>
      </c>
      <c r="AB34" s="1">
        <f t="shared" si="29"/>
        <v>4.6437997674300388E-2</v>
      </c>
      <c r="AC34" s="1">
        <f t="shared" si="0"/>
        <v>0.8881281200841652</v>
      </c>
      <c r="AE34" s="1">
        <f t="shared" si="30"/>
        <v>0.11808708573750017</v>
      </c>
      <c r="AF34" s="1">
        <f t="shared" si="6"/>
        <v>0.66980705555554998</v>
      </c>
      <c r="AG34" s="1">
        <v>1.7978950718562903</v>
      </c>
      <c r="AH34" s="1">
        <f t="shared" si="31"/>
        <v>2.6841984672214059</v>
      </c>
    </row>
    <row r="35" spans="1:34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26"/>
        <v>2.5096454137931019</v>
      </c>
      <c r="X35" s="1">
        <f t="shared" si="27"/>
        <v>10.790540287319125</v>
      </c>
      <c r="Y35" s="1">
        <f t="shared" si="28"/>
        <v>4.2401801024572308</v>
      </c>
      <c r="Z35" s="1">
        <f>(H35-I35)^2</f>
        <v>0.50637836399234915</v>
      </c>
      <c r="AB35" s="1">
        <f t="shared" si="29"/>
        <v>4.6927989749265576E-2</v>
      </c>
      <c r="AC35" s="1">
        <f t="shared" si="0"/>
        <v>0.88832097338328331</v>
      </c>
      <c r="AE35" s="1">
        <f t="shared" si="30"/>
        <v>0.11942378666861281</v>
      </c>
      <c r="AF35" s="1">
        <f t="shared" si="6"/>
        <v>0.71160267283952017</v>
      </c>
      <c r="AG35" s="1">
        <v>1.9103098742515101</v>
      </c>
      <c r="AH35" s="1">
        <f t="shared" si="31"/>
        <v>2.684517564596502</v>
      </c>
    </row>
    <row r="36" spans="1:34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X36" s="1"/>
      <c r="Y36" s="1"/>
      <c r="AC36" s="1"/>
      <c r="AF36" s="1">
        <f t="shared" si="6"/>
        <v>0</v>
      </c>
      <c r="AG36" s="1">
        <v>0</v>
      </c>
    </row>
    <row r="37" spans="1:34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X37" s="1"/>
      <c r="Y37" s="1"/>
      <c r="AC37" s="1"/>
      <c r="AF37" s="1">
        <f t="shared" si="6"/>
        <v>0</v>
      </c>
      <c r="AG37" s="1">
        <v>0</v>
      </c>
    </row>
    <row r="38" spans="1:34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(J38-$J$37)-((P38-$P$37)+(Q38-$Q$37))/0.93</f>
        <v>6.5830485540953099</v>
      </c>
      <c r="Y38" s="1">
        <f>(J38-$J$2)-(P38-$P$37)/$Y$2</f>
        <v>2.8849123842032682</v>
      </c>
      <c r="Z38" s="1">
        <f>(H38-I38)^2</f>
        <v>0.28518845625682998</v>
      </c>
      <c r="AA38" s="8">
        <f>INDEX(LINEST(U38:U42,Z38:Z42),1)</f>
        <v>4.5104938506916854</v>
      </c>
      <c r="AB38" s="1">
        <f>Z38/X38</f>
        <v>4.3321639497769529E-2</v>
      </c>
      <c r="AC38" s="1">
        <f t="shared" si="0"/>
        <v>0.89690510827981207</v>
      </c>
      <c r="AD38" s="1">
        <f>INDEX(LINEST(U38:U42,X38:X42),1)</f>
        <v>0.28694540904083371</v>
      </c>
      <c r="AE38" s="1">
        <f>Z38/Y38</f>
        <v>9.8855153389897837E-2</v>
      </c>
      <c r="AF38" s="1">
        <f t="shared" si="6"/>
        <v>0.5340303888889002</v>
      </c>
      <c r="AG38" s="1">
        <v>1.3803130119760496</v>
      </c>
      <c r="AH38" s="1">
        <f>AG38/AF38</f>
        <v>2.5847087369838988</v>
      </c>
    </row>
    <row r="39" spans="1:34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7.3522021563455198</v>
      </c>
      <c r="Y39" s="1">
        <f t="shared" ref="Y39:Y42" si="34">(J39-$J$2)-(P39-$P$37)/$Y$2</f>
        <v>3.0695940804114876</v>
      </c>
      <c r="Z39" s="1">
        <f>(H39-I39)^2</f>
        <v>0.33937568611372737</v>
      </c>
      <c r="AB39" s="1">
        <f t="shared" ref="AB39:AB42" si="35">Z39/X39</f>
        <v>4.6159732675579365E-2</v>
      </c>
      <c r="AC39" s="1">
        <f t="shared" si="0"/>
        <v>0.8971758490180296</v>
      </c>
      <c r="AE39" s="1">
        <f t="shared" ref="AE39:AE42" si="36">Z39/Y39</f>
        <v>0.11056044454849649</v>
      </c>
      <c r="AF39" s="1">
        <f t="shared" si="6"/>
        <v>0.58255959876542018</v>
      </c>
      <c r="AG39" s="1">
        <v>1.5077102994012108</v>
      </c>
      <c r="AH39" s="1">
        <f t="shared" ref="AH39:AH42" si="37">AG39/AF39</f>
        <v>2.5880790610890303</v>
      </c>
    </row>
    <row r="40" spans="1:34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32"/>
        <v>1.9012095862069032</v>
      </c>
      <c r="X40" s="1">
        <f t="shared" si="33"/>
        <v>8.2657543840989192</v>
      </c>
      <c r="Y40" s="1">
        <f t="shared" si="34"/>
        <v>3.3516147562260912</v>
      </c>
      <c r="Z40" s="1">
        <f>(H40-I40)^2</f>
        <v>0.39130200461908049</v>
      </c>
      <c r="AB40" s="1">
        <f t="shared" si="35"/>
        <v>4.7340144218637796E-2</v>
      </c>
      <c r="AC40" s="1">
        <f t="shared" si="0"/>
        <v>0.89748750337733252</v>
      </c>
      <c r="AE40" s="1">
        <f t="shared" si="36"/>
        <v>0.11675029294228477</v>
      </c>
      <c r="AF40" s="1">
        <f t="shared" si="6"/>
        <v>0.62554136923074921</v>
      </c>
      <c r="AG40" s="1">
        <v>1.633310242514959</v>
      </c>
      <c r="AH40" s="1">
        <f t="shared" si="37"/>
        <v>2.6110347338394253</v>
      </c>
    </row>
    <row r="41" spans="1:34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32"/>
        <v>2.1020506896552007</v>
      </c>
      <c r="X41" s="1">
        <f t="shared" si="33"/>
        <v>9.0830135005309458</v>
      </c>
      <c r="Y41" s="1">
        <f t="shared" si="34"/>
        <v>3.5558870729157306</v>
      </c>
      <c r="Z41" s="1">
        <f>(H41-I41)^2</f>
        <v>0.45039495381269867</v>
      </c>
      <c r="AB41" s="1">
        <f t="shared" si="35"/>
        <v>4.9586511545575807E-2</v>
      </c>
      <c r="AC41" s="1">
        <f t="shared" si="0"/>
        <v>0.89774586250705279</v>
      </c>
      <c r="AE41" s="1">
        <f t="shared" si="36"/>
        <v>0.12666177091034195</v>
      </c>
      <c r="AF41" s="1">
        <f t="shared" si="6"/>
        <v>0.67111470987655952</v>
      </c>
      <c r="AG41" s="1">
        <v>1.7416647065868194</v>
      </c>
      <c r="AH41" s="1">
        <f t="shared" si="37"/>
        <v>2.5951818384478114</v>
      </c>
    </row>
    <row r="42" spans="1:34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32"/>
        <v>2.3860984137932064</v>
      </c>
      <c r="X42" s="1">
        <f t="shared" si="33"/>
        <v>10.026511042944335</v>
      </c>
      <c r="Y42" s="1">
        <f t="shared" si="34"/>
        <v>3.8187588639210404</v>
      </c>
      <c r="Z42" s="1">
        <f>(H42-I42)^2</f>
        <v>0.50372377022501547</v>
      </c>
      <c r="AB42" s="1">
        <f t="shared" si="35"/>
        <v>5.0239187696251165E-2</v>
      </c>
      <c r="AC42" s="1">
        <f t="shared" si="0"/>
        <v>0.89810149181415611</v>
      </c>
      <c r="AE42" s="1">
        <f t="shared" si="36"/>
        <v>0.13190771875755464</v>
      </c>
      <c r="AF42" s="1">
        <f t="shared" si="6"/>
        <v>0.70973500000001088</v>
      </c>
      <c r="AG42" s="1">
        <v>1.8277303023952198</v>
      </c>
      <c r="AH42" s="1">
        <f t="shared" si="37"/>
        <v>2.5752292086415238</v>
      </c>
    </row>
    <row r="43" spans="1:34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AC43" s="1"/>
      <c r="AF43" s="1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I1" workbookViewId="0">
      <selection activeCell="Y3" activeCellId="1" sqref="U3:U5 Y3:Y5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35</v>
      </c>
      <c r="I2" t="s">
        <v>35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6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35</v>
      </c>
      <c r="I3" t="s">
        <v>35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6">
        <v>42655.565833333334</v>
      </c>
      <c r="U3" s="1">
        <f>$F$2-F3</f>
        <v>1.1260062413793115</v>
      </c>
      <c r="V3" s="8">
        <f>INDEX(LINEST(U3:U5,K3:K5),1)</f>
        <v>0.49237322449249848</v>
      </c>
      <c r="W3" s="8">
        <f>INDEX(LINEST(U3:U5,K3:K5),2)</f>
        <v>1.1488926503572472E-2</v>
      </c>
      <c r="X3" s="1">
        <f>L3^2/K3</f>
        <v>0.21683417769822552</v>
      </c>
      <c r="Y3" s="1">
        <f>L3^2</f>
        <v>0.49209850867377869</v>
      </c>
      <c r="Z3" s="8">
        <f>INDEX(LINEST(U3:U5,Y3:Y5),1)</f>
        <v>2.1476318851809051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35</v>
      </c>
      <c r="I4" t="s">
        <v>35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6">
        <v>42655.607511574075</v>
      </c>
      <c r="U4" s="1">
        <f t="shared" ref="U4:U5" si="0">$F$2-F4</f>
        <v>2.2522310344827607</v>
      </c>
      <c r="V4" s="8"/>
      <c r="W4" s="8"/>
      <c r="X4" s="1">
        <f t="shared" ref="X4:X5" si="1">L4^2/K4</f>
        <v>0.2204340105942976</v>
      </c>
      <c r="Y4" s="1">
        <f>L4^2</f>
        <v>1.0008790896665072</v>
      </c>
      <c r="Z4" s="8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35</v>
      </c>
      <c r="I5" t="s">
        <v>35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6">
        <v>42655.649189814816</v>
      </c>
      <c r="U5" s="1">
        <f t="shared" si="0"/>
        <v>3.712360344827581</v>
      </c>
      <c r="V5" s="8"/>
      <c r="W5" s="8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35</v>
      </c>
      <c r="I6" t="s">
        <v>35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6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35</v>
      </c>
      <c r="I7" t="s">
        <v>35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6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35</v>
      </c>
      <c r="I8" t="s">
        <v>35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6">
        <v>42655.815775462965</v>
      </c>
      <c r="U8" s="1">
        <f>$F$7-F8</f>
        <v>1.0858891724138005</v>
      </c>
      <c r="V8" s="8">
        <f>INDEX(LINEST(U8:U10,K8:K10),1)</f>
        <v>0.51840987268303218</v>
      </c>
      <c r="W8" s="8">
        <f>INDEX(LINEST(U8:U10,K8:K10),2)</f>
        <v>2.3983017828409281E-2</v>
      </c>
      <c r="X8" s="1">
        <f>L8^2/K8</f>
        <v>0.23990796659936436</v>
      </c>
      <c r="Y8" s="1">
        <f>L8^2</f>
        <v>0.4926832149881385</v>
      </c>
      <c r="Z8" s="8">
        <f>INDEX(LINEST(U8:U10,Y8:Y10),1)</f>
        <v>2.065193379370438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35</v>
      </c>
      <c r="I9" t="s">
        <v>35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6">
        <v>42655.857453703706</v>
      </c>
      <c r="U9" s="1">
        <f t="shared" ref="U9:U10" si="4">$F$7-F9</f>
        <v>2.1644601724138006</v>
      </c>
      <c r="V9" s="8"/>
      <c r="W9" s="8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35</v>
      </c>
      <c r="I10" t="s">
        <v>35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6">
        <v>42655.899131944447</v>
      </c>
      <c r="U10" s="1">
        <f t="shared" si="4"/>
        <v>3.5718684482759002</v>
      </c>
      <c r="V10" s="8"/>
      <c r="W10" s="8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35</v>
      </c>
      <c r="I11" t="s">
        <v>35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6">
        <v>42655.940798611111</v>
      </c>
      <c r="V11" s="8"/>
      <c r="W11" s="8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35</v>
      </c>
      <c r="I12" t="s">
        <v>35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6">
        <v>42656.024155092593</v>
      </c>
      <c r="V12" s="8"/>
      <c r="W12" s="8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35</v>
      </c>
      <c r="I13" t="s">
        <v>35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6">
        <v>42656.065833333334</v>
      </c>
      <c r="U13" s="1">
        <f>$F$12-F13</f>
        <v>1.0202196896551996</v>
      </c>
      <c r="V13" s="8">
        <f>INDEX(LINEST(U13:U15,K13:K15),1)</f>
        <v>0.54061033348291898</v>
      </c>
      <c r="W13" s="8">
        <f>INDEX(LINEST(U13:U15,K13:K15),2)</f>
        <v>1.9074084284236736E-2</v>
      </c>
      <c r="X13" s="1">
        <f>L13^2/K13</f>
        <v>0.26556424784909383</v>
      </c>
      <c r="Y13" s="1">
        <f>L13^2</f>
        <v>0.49260997661838724</v>
      </c>
      <c r="Z13" s="8">
        <f>INDEX(LINEST(U13:U15,Y13:Y15),1)</f>
        <v>1.9637956379557844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35</v>
      </c>
      <c r="I14" t="s">
        <v>35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6">
        <v>42656.107511574075</v>
      </c>
      <c r="U14" s="1">
        <f t="shared" ref="U14:U15" si="8">$F$12-F14</f>
        <v>2.0391706206896991</v>
      </c>
      <c r="V14" s="8"/>
      <c r="W14" s="8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35</v>
      </c>
      <c r="I15" t="s">
        <v>35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6">
        <v>42656.14916666667</v>
      </c>
      <c r="U15" s="1">
        <f t="shared" si="8"/>
        <v>3.3836303448275995</v>
      </c>
      <c r="V15" s="8"/>
      <c r="W15" s="8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35</v>
      </c>
      <c r="I16" t="s">
        <v>35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6">
        <v>42656.19085648148</v>
      </c>
      <c r="V16" s="8"/>
      <c r="W16" s="8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35</v>
      </c>
      <c r="I17" t="s">
        <v>35</v>
      </c>
      <c r="J17">
        <v>-1.35910344827586E-3</v>
      </c>
      <c r="K17" s="7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6">
        <v>42656.274212962962</v>
      </c>
      <c r="V17" s="8"/>
      <c r="W17" s="8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35</v>
      </c>
      <c r="I18" t="s">
        <v>35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6">
        <v>42656.315879629627</v>
      </c>
      <c r="U18" s="1">
        <f>$F$17-F18</f>
        <v>1.2492574482757988</v>
      </c>
      <c r="V18" s="8">
        <f>INDEX(LINEST(U18:U20,K18:K20),1)</f>
        <v>0.56114764573201159</v>
      </c>
      <c r="W18" s="8">
        <f>INDEX(LINEST(U18:U20,K18:K20),2)</f>
        <v>2.8317216787739685E-2</v>
      </c>
      <c r="X18" s="1">
        <f>L18^2/K18</f>
        <v>0.29548568414312776</v>
      </c>
      <c r="Y18" s="1">
        <f>L18^2</f>
        <v>0.64139253597036305</v>
      </c>
      <c r="Z18" s="8">
        <f>INDEX(LINEST(U18:U20,Y18:Y20),1)</f>
        <v>1.838059661380641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35</v>
      </c>
      <c r="I19" t="s">
        <v>35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6">
        <v>42656.357442129629</v>
      </c>
      <c r="U19" s="1">
        <f t="shared" ref="U19:U20" si="12">$F$17-F19</f>
        <v>2.3081142758619997</v>
      </c>
      <c r="V19" s="8"/>
      <c r="W19" s="8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35</v>
      </c>
      <c r="I20" t="s">
        <v>35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6">
        <v>42656.39912037037</v>
      </c>
      <c r="U20" s="1">
        <f t="shared" si="12"/>
        <v>3.6773934137931015</v>
      </c>
      <c r="V20" s="8"/>
      <c r="W20" s="8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35</v>
      </c>
      <c r="I21" t="s">
        <v>35</v>
      </c>
      <c r="J21">
        <v>-1.21689655172414E-3</v>
      </c>
      <c r="K21" s="7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6">
        <v>42656.440798611111</v>
      </c>
      <c r="V21" s="8"/>
      <c r="W21" s="8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35</v>
      </c>
      <c r="I22" t="s">
        <v>35</v>
      </c>
      <c r="J22">
        <v>-1.31137931034483E-3</v>
      </c>
      <c r="K22" s="7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6">
        <v>42656.524143518516</v>
      </c>
      <c r="V22" s="8"/>
      <c r="W22" s="8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35</v>
      </c>
      <c r="I23" t="s">
        <v>35</v>
      </c>
      <c r="J23">
        <v>-1.3343103448275901E-3</v>
      </c>
      <c r="K23" s="7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6">
        <v>42656.565821759257</v>
      </c>
      <c r="U23" s="1">
        <f>$F$22-F23</f>
        <v>-2.2869103448297068E-2</v>
      </c>
      <c r="V23" s="8">
        <f>INDEX(LINEST(U23:U25,K23:K25),1)</f>
        <v>0.59187924677474779</v>
      </c>
      <c r="W23" s="8">
        <f>INDEX(LINEST(U23:U25,K23:K25),2)</f>
        <v>-1.6216382094754511E-2</v>
      </c>
      <c r="X23" s="1">
        <f>L24^2/K24</f>
        <v>0.33200711068280203</v>
      </c>
      <c r="Y23" s="1">
        <f>L23^2</f>
        <v>5.1112638406658797E-5</v>
      </c>
      <c r="Z23" s="8">
        <f>INDEX(LINEST(U23:U25,Y23:Y25),1)</f>
        <v>1.7666661555213297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35</v>
      </c>
      <c r="I24" t="s">
        <v>35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6">
        <v>42656.607499999998</v>
      </c>
      <c r="U24" s="1">
        <f t="shared" ref="U24:U25" si="16">$F$22-F24</f>
        <v>2.1643418620690014</v>
      </c>
      <c r="V24" s="8"/>
      <c r="W24" s="8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35</v>
      </c>
      <c r="I25" t="s">
        <v>35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6">
        <v>42656.64916666667</v>
      </c>
      <c r="U25" s="1">
        <f t="shared" si="16"/>
        <v>3.4341051379310024</v>
      </c>
      <c r="V25" s="8"/>
      <c r="W25" s="8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35</v>
      </c>
      <c r="I26" t="s">
        <v>35</v>
      </c>
      <c r="J26">
        <v>-1.3708275862069001E-3</v>
      </c>
      <c r="K26" s="7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6">
        <v>42656.690844907411</v>
      </c>
      <c r="V26" s="8"/>
      <c r="W26" s="8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35</v>
      </c>
      <c r="I27" t="s">
        <v>35</v>
      </c>
      <c r="J27">
        <v>-1.40768965517241E-3</v>
      </c>
      <c r="K27" s="7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6">
        <v>42656.774201388886</v>
      </c>
      <c r="V27" s="8"/>
      <c r="W27" s="8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35</v>
      </c>
      <c r="I28" t="s">
        <v>35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6">
        <v>42656.815879629627</v>
      </c>
      <c r="U28" s="1">
        <f>$F$27-F28</f>
        <v>1.3819833103448005</v>
      </c>
      <c r="V28" s="8">
        <f>INDEX(LINEST(U28:U30,K28:K30),1)</f>
        <v>0.59826896815946584</v>
      </c>
      <c r="W28" s="8">
        <f>INDEX(LINEST(U28:U30,K28:K30),2)</f>
        <v>2.6461435661481847E-2</v>
      </c>
      <c r="X28" s="1">
        <f>L28^2/K28</f>
        <v>0.35671212414333325</v>
      </c>
      <c r="Y28" s="1">
        <f>L28^2</f>
        <v>0.81267265620044604</v>
      </c>
      <c r="Z28" s="8">
        <f>INDEX(LINEST(U28:U30,Y28:Y30),1)</f>
        <v>1.6363251723562331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35</v>
      </c>
      <c r="I29" t="s">
        <v>35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6">
        <v>42656.857546296298</v>
      </c>
      <c r="U29" s="1">
        <f t="shared" ref="U29:U30" si="20">$F$27-F29</f>
        <v>2.440984586206902</v>
      </c>
      <c r="V29" s="8"/>
      <c r="W29" s="8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35</v>
      </c>
      <c r="I30" t="s">
        <v>35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6">
        <v>42656.899224537039</v>
      </c>
      <c r="U30" s="1">
        <f t="shared" si="20"/>
        <v>3.7449736551724015</v>
      </c>
      <c r="V30" s="8"/>
      <c r="W30" s="8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35</v>
      </c>
      <c r="I31" t="s">
        <v>35</v>
      </c>
      <c r="J31">
        <v>-1.2995862068965499E-3</v>
      </c>
      <c r="K31" s="7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6">
        <v>42656.94090277778</v>
      </c>
      <c r="V31" s="8"/>
      <c r="W31" s="8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35</v>
      </c>
      <c r="I32" t="s">
        <v>35</v>
      </c>
      <c r="J32">
        <v>-1.2762413793103501E-3</v>
      </c>
      <c r="K32" s="7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6">
        <v>42657.024143518516</v>
      </c>
      <c r="V32" s="8"/>
      <c r="W32" s="8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35</v>
      </c>
      <c r="I33" t="s">
        <v>35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6">
        <v>42657.065810185188</v>
      </c>
      <c r="U33" s="1">
        <f>$F$32-F33</f>
        <v>1.2964788965516973</v>
      </c>
      <c r="V33" s="8">
        <f>INDEX(LINEST(U33:U35,K33:K35),1)</f>
        <v>0.60183554391213145</v>
      </c>
      <c r="W33" s="8">
        <f>INDEX(LINEST(U33:U35,K33:K35),2)</f>
        <v>1.014676206141063E-2</v>
      </c>
      <c r="X33" s="1">
        <f>L33^2/K33</f>
        <v>0.37840197488685567</v>
      </c>
      <c r="Y33" s="1">
        <f>L33^2</f>
        <v>0.81248932343118274</v>
      </c>
      <c r="Z33" s="8">
        <f>INDEX(LINEST(U33:U35,Y33:Y35),1)</f>
        <v>1.5611451756504382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35</v>
      </c>
      <c r="I34" t="s">
        <v>35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6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35</v>
      </c>
      <c r="I35" t="s">
        <v>35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6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35</v>
      </c>
      <c r="I36" t="s">
        <v>35</v>
      </c>
      <c r="J36">
        <v>-1.30458620689655E-3</v>
      </c>
      <c r="K36" s="7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6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35</v>
      </c>
      <c r="I37" t="s">
        <v>35</v>
      </c>
      <c r="J37">
        <v>-1.24165517241379E-3</v>
      </c>
      <c r="K37" s="7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6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35</v>
      </c>
      <c r="I38" t="s">
        <v>35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6">
        <v>42657.315868055557</v>
      </c>
      <c r="U38" s="1">
        <f>$F$37-F38</f>
        <v>1.2256634137931002</v>
      </c>
      <c r="V38" s="8">
        <f>INDEX(LINEST(U38:U40,K38:K40),1)</f>
        <v>0.59216594053938487</v>
      </c>
      <c r="W38" s="8">
        <f>INDEX(LINEST(U38:U40,K38:K40),2)</f>
        <v>1.033060046176848E-2</v>
      </c>
      <c r="X38" s="1">
        <f>L38^2/K38</f>
        <v>0.39365167202697293</v>
      </c>
      <c r="Y38" s="1">
        <f>L38^2</f>
        <v>0.81264921779620469</v>
      </c>
      <c r="Z38" s="8">
        <f>INDEX(LINEST(U38:U40,Y38:Y40),1)</f>
        <v>1.4896264260055765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35</v>
      </c>
      <c r="I39" t="s">
        <v>35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6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35</v>
      </c>
      <c r="I40" t="s">
        <v>35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6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K13" workbookViewId="0">
      <selection activeCell="Z38" sqref="Z38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6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42667.65289351852</v>
      </c>
      <c r="U3" s="1">
        <f>$F$2-F3</f>
        <v>1.211336206896549</v>
      </c>
      <c r="V3" s="8">
        <f>INDEX(LINEST(U3:U4,K3:K4),1)</f>
        <v>0.44881061302207997</v>
      </c>
      <c r="W3" s="8">
        <f>INDEX(LINEST(U3:U4,K3:K4),2)</f>
        <v>4.6609151664394499E-2</v>
      </c>
      <c r="X3" s="1">
        <f>L3^2/K3</f>
        <v>0.18945779348639033</v>
      </c>
      <c r="Y3" s="1">
        <f>L3^2</f>
        <v>0.49166978564147501</v>
      </c>
      <c r="Z3" s="8">
        <f>INDEX(LINEST(U3:U4,Y3:Y4),1)</f>
        <v>2.342853354974674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42667.694571759261</v>
      </c>
      <c r="U4" s="1">
        <f t="shared" ref="U4:U5" si="0">$F$2-F4</f>
        <v>2.4024430344827596</v>
      </c>
      <c r="V4" s="8"/>
      <c r="W4" s="8"/>
      <c r="X4" s="1">
        <f t="shared" ref="X4:X5" si="1">L4^2/K4</f>
        <v>0.19052360681337185</v>
      </c>
      <c r="Y4" s="1">
        <f>L4^2</f>
        <v>1.0000698632891372</v>
      </c>
      <c r="Z4" s="8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42667.736250000002</v>
      </c>
      <c r="U5" s="1">
        <f t="shared" si="0"/>
        <v>2.4397763793103495</v>
      </c>
      <c r="V5" s="8"/>
      <c r="W5" s="8"/>
      <c r="X5" s="1">
        <f t="shared" si="1"/>
        <v>0.18828103387913045</v>
      </c>
      <c r="Y5" s="1">
        <f t="shared" ref="Y5" si="3">L5^2</f>
        <v>1.0004684834277515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42667.902951388889</v>
      </c>
      <c r="U8" s="1">
        <f>$F$11-F8</f>
        <v>1.1793010000000006</v>
      </c>
      <c r="V8" s="8">
        <f>INDEX(LINEST(U8:U10,K8:K10),1)</f>
        <v>0.46938691769322877</v>
      </c>
      <c r="W8" s="8">
        <f>INDEX(LINEST(U8:U10,K8:K10),2)</f>
        <v>-1.710862615163844E-2</v>
      </c>
      <c r="X8" s="1">
        <f>L8^2/K8</f>
        <v>0.19226157267412095</v>
      </c>
      <c r="Y8" s="1">
        <f>L8^2</f>
        <v>0.49168700125710407</v>
      </c>
      <c r="Z8" s="8">
        <f>INDEX(LINEST(U8:U10,Y8:Y10),1)</f>
        <v>2.4284130162755164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42667.944513888891</v>
      </c>
      <c r="U9" s="1">
        <f t="shared" ref="U9:U10" si="4">$F$11-F9</f>
        <v>2.4274063793103995</v>
      </c>
      <c r="V9" s="8"/>
      <c r="W9" s="8"/>
      <c r="X9" s="1">
        <f t="shared" ref="X9:X10" si="5">L9^2/K9</f>
        <v>0.19265200921947631</v>
      </c>
      <c r="Y9" s="1">
        <f>L9^2</f>
        <v>1.000465985307412</v>
      </c>
      <c r="AA9" s="1">
        <f t="shared" ref="AA9:AA10" si="6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42667.986192129632</v>
      </c>
      <c r="U10" s="1">
        <f t="shared" si="4"/>
        <v>4.100311344827599</v>
      </c>
      <c r="V10" s="8"/>
      <c r="W10" s="8"/>
      <c r="X10" s="1">
        <f t="shared" si="5"/>
        <v>0.19298217391695272</v>
      </c>
      <c r="Y10" s="1">
        <f t="shared" ref="Y10" si="7">L10^2</f>
        <v>1.6940295301149997</v>
      </c>
      <c r="AA10" s="1">
        <f t="shared" si="6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42668.027870370373</v>
      </c>
      <c r="V11" s="8"/>
      <c r="W11" s="8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42668.111215277779</v>
      </c>
      <c r="V12" s="8"/>
      <c r="W12" s="8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42668.15289351852</v>
      </c>
      <c r="U13" s="1">
        <f>$F$12-F13</f>
        <v>1.2600364482757982</v>
      </c>
      <c r="V13" s="8">
        <f>INDEX(LINEST(U13:U15,K13:K15),1)</f>
        <v>0.49891576810466204</v>
      </c>
      <c r="W13" s="8">
        <f>INDEX(LINEST(U13:U15,K13:K15),2)</f>
        <v>1.6930236937092502E-2</v>
      </c>
      <c r="X13" s="1">
        <f>L13^2/K13</f>
        <v>0.19749510226455921</v>
      </c>
      <c r="Y13" s="1">
        <f>L13^2</f>
        <v>0.4918701534420975</v>
      </c>
      <c r="Z13" s="8">
        <f>INDEX(LINEST(U13:U15,Y13:Y15),1)</f>
        <v>2.484995661162102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42668.194571759261</v>
      </c>
      <c r="U14" s="1">
        <f t="shared" ref="U14:U15" si="8">$F$12-F14</f>
        <v>2.5309813448275982</v>
      </c>
      <c r="V14" s="8"/>
      <c r="W14" s="8"/>
      <c r="X14" s="1">
        <f t="shared" ref="X14:X15" si="9">L14^2/K14</f>
        <v>0.19851618848932084</v>
      </c>
      <c r="Y14" s="1">
        <f>L14^2</f>
        <v>1.0006994299501122</v>
      </c>
      <c r="AA14" s="1">
        <f t="shared" ref="AA14:AA15" si="10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42668.236250000002</v>
      </c>
      <c r="U15" s="1">
        <f t="shared" si="8"/>
        <v>4.2481895862068981</v>
      </c>
      <c r="V15" s="8"/>
      <c r="W15" s="8"/>
      <c r="X15" s="1">
        <f t="shared" si="9"/>
        <v>0.19977247459081793</v>
      </c>
      <c r="Y15" s="1">
        <f t="shared" ref="Y15" si="11">L15^2</f>
        <v>1.694093441256713</v>
      </c>
      <c r="AA15" s="1">
        <f t="shared" si="10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42668.277928240743</v>
      </c>
      <c r="V16" s="8"/>
      <c r="W16" s="8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42668.361273148148</v>
      </c>
      <c r="V17" s="8"/>
      <c r="W17" s="8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42668.402951388889</v>
      </c>
      <c r="U18" s="1">
        <f>$F$17-F18</f>
        <v>1.6489850344827026</v>
      </c>
      <c r="V18" s="8">
        <f>INDEX(LINEST(U18:U20,K18:K20),1)</f>
        <v>0.52330050785206739</v>
      </c>
      <c r="W18" s="8">
        <f>INDEX(LINEST(U18:U20,K18:K20),2)</f>
        <v>4.4255350208829647E-2</v>
      </c>
      <c r="X18" s="1">
        <f>L18^2/K18</f>
        <v>0.20869283101844485</v>
      </c>
      <c r="Y18" s="1">
        <f>L18^2</f>
        <v>0.64072379072916119</v>
      </c>
      <c r="Z18" s="8">
        <f>INDEX(LINEST(U18:U20,Y18:Y20),1)</f>
        <v>2.461623112138966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42668.44462962963</v>
      </c>
      <c r="U19" s="1">
        <f t="shared" ref="U19:U20" si="12">$F$17-F19</f>
        <v>3.072919965517201</v>
      </c>
      <c r="V19" s="8"/>
      <c r="W19" s="8"/>
      <c r="X19" s="1">
        <f t="shared" ref="X19:X20" si="13">L19^2/K19</f>
        <v>0.20981951905623622</v>
      </c>
      <c r="Y19" s="1">
        <f>L19^2</f>
        <v>1.2130076166390626</v>
      </c>
      <c r="AA19" s="1">
        <f t="shared" ref="AA19:AA20" si="14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42668.486307870371</v>
      </c>
      <c r="U20" s="1">
        <f t="shared" si="12"/>
        <v>4.9007771724138003</v>
      </c>
      <c r="V20" s="8"/>
      <c r="W20" s="8"/>
      <c r="X20" s="1">
        <f t="shared" si="13"/>
        <v>0.21125901989368501</v>
      </c>
      <c r="Y20" s="1">
        <f t="shared" ref="Y20" si="15">L20^2</f>
        <v>1.9611942818717751</v>
      </c>
      <c r="AA20" s="1">
        <f t="shared" si="14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42668.527870370373</v>
      </c>
      <c r="V21" s="8"/>
      <c r="W21" s="8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42668.611215277779</v>
      </c>
      <c r="V22" s="8"/>
      <c r="W22" s="8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42668.65289351852</v>
      </c>
      <c r="U23" s="1">
        <f>$F$22-F23</f>
        <v>1.6002554482759024</v>
      </c>
      <c r="V23" s="8">
        <f>INDEX(LINEST(U23:U25,K23:K25),1)</f>
        <v>0.55901216171361456</v>
      </c>
      <c r="W23" s="8">
        <f>INDEX(LINEST(U23:U25,K23:K25),2)</f>
        <v>-2.6564310956809223E-3</v>
      </c>
      <c r="X23" s="1">
        <f>L23^2/K23</f>
        <v>0.22305973212779606</v>
      </c>
      <c r="Y23" s="1">
        <f>L23^2</f>
        <v>0.63923079677873507</v>
      </c>
      <c r="Z23" s="8">
        <f>INDEX(LINEST(U23:U25,Y23:Y25),1)</f>
        <v>2.463928122417574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42668.694571759261</v>
      </c>
      <c r="U24" s="1">
        <f t="shared" ref="U24:U25" si="16">$F$22-F24</f>
        <v>3.0169364137931005</v>
      </c>
      <c r="V24" s="8"/>
      <c r="W24" s="8"/>
      <c r="X24" s="1">
        <f t="shared" ref="X24:X25" si="17">L24^2/K24</f>
        <v>0.22414235402382465</v>
      </c>
      <c r="Y24" s="1">
        <f>L24^2</f>
        <v>1.2114016427116814</v>
      </c>
      <c r="AA24" s="1">
        <f t="shared" ref="AA24:AA25" si="18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42668.736250000002</v>
      </c>
      <c r="U25" s="1">
        <f t="shared" si="16"/>
        <v>4.8523054827586023</v>
      </c>
      <c r="V25" s="8"/>
      <c r="W25" s="8"/>
      <c r="X25" s="1">
        <f t="shared" si="17"/>
        <v>0.2255810753979258</v>
      </c>
      <c r="Y25" s="1">
        <f t="shared" ref="Y25" si="19">L25^2</f>
        <v>1.9588575665222949</v>
      </c>
      <c r="AA25" s="1">
        <f t="shared" si="18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7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42668.777928240743</v>
      </c>
      <c r="V26" s="8"/>
      <c r="W26" s="8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7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42668.861273148148</v>
      </c>
      <c r="V27" s="8"/>
      <c r="W27" s="8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42668.902951388889</v>
      </c>
      <c r="U28" s="1">
        <f>$F$27-F28</f>
        <v>2.0172967586206028</v>
      </c>
      <c r="V28" s="8">
        <f>INDEX(LINEST(U28:U30,K28:K30),1)</f>
        <v>0.57669088198171503</v>
      </c>
      <c r="W28" s="8">
        <f>INDEX(LINEST(U28:U30,K28:K30),2)</f>
        <v>2.4972580172558434E-2</v>
      </c>
      <c r="X28" s="1">
        <f>L28^2/K28</f>
        <v>0.23444648346462127</v>
      </c>
      <c r="Y28" s="1">
        <f>L28^2</f>
        <v>0.81084584829176642</v>
      </c>
      <c r="Z28" s="8">
        <f>INDEX(LINEST(U28:U30,Y28:Y30),1)</f>
        <v>2.4088675342206018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42668.94462962963</v>
      </c>
      <c r="U29" s="1">
        <f t="shared" ref="U29:U30" si="20">$F$27-F29</f>
        <v>2.0286903448275027</v>
      </c>
      <c r="V29" s="8"/>
      <c r="W29" s="8"/>
      <c r="X29" s="1">
        <f t="shared" ref="X29:X30" si="21">L29^2/K29</f>
        <v>0.2336119733183171</v>
      </c>
      <c r="Y29" s="1">
        <f>L29^2</f>
        <v>0.81079701739288979</v>
      </c>
      <c r="AA29" s="1">
        <f t="shared" ref="AA29:AA30" si="22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42668.986307870371</v>
      </c>
      <c r="U30" s="1">
        <f t="shared" si="20"/>
        <v>5.4970714827586065</v>
      </c>
      <c r="V30" s="8"/>
      <c r="W30" s="8"/>
      <c r="X30" s="1">
        <f t="shared" si="21"/>
        <v>0.23744051703983896</v>
      </c>
      <c r="Y30" s="1">
        <f t="shared" ref="Y30" si="23">L30^2</f>
        <v>2.2530251195817987</v>
      </c>
      <c r="AA30" s="1">
        <f t="shared" si="22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7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42669.027974537035</v>
      </c>
      <c r="V31" s="8"/>
      <c r="W31" s="8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7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42669.111215277779</v>
      </c>
      <c r="V32" s="8"/>
      <c r="W32" s="8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42669.15289351852</v>
      </c>
      <c r="U33" s="1">
        <f>$F$32-F33</f>
        <v>1.9747720000000015</v>
      </c>
      <c r="V33" s="8">
        <f>INDEX(LINEST(U33:U35,K33:K35),1)</f>
        <v>0.59391537214541223</v>
      </c>
      <c r="W33" s="8">
        <f>INDEX(LINEST(U33:U35,K33:K35),2)</f>
        <v>1.103645969378908E-2</v>
      </c>
      <c r="X33" s="1">
        <f>L33^2/K33</f>
        <v>0.24539672946377336</v>
      </c>
      <c r="Y33" s="1">
        <f>L33^2</f>
        <v>0.81163715054431473</v>
      </c>
      <c r="Z33" s="8">
        <f>INDEX(LINEST(U33:U35,Y33:Y35),1)</f>
        <v>2.3784418203073119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42669.194571759261</v>
      </c>
      <c r="U34" s="1">
        <f t="shared" ref="U34:U35" si="24">$F$32-F34</f>
        <v>3.4800893793103</v>
      </c>
      <c r="X34" s="1">
        <f t="shared" ref="X34:X35" si="25">L34^2/K34</f>
        <v>0.24654553448494518</v>
      </c>
      <c r="Y34" s="1">
        <f>L34^2</f>
        <v>1.4396194182530249</v>
      </c>
      <c r="AA34" s="1">
        <f t="shared" ref="AA34:AA35" si="26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42669.236250000002</v>
      </c>
      <c r="U35" s="1">
        <f t="shared" si="24"/>
        <v>5.4054988620690025</v>
      </c>
      <c r="X35" s="1">
        <f t="shared" si="25"/>
        <v>0.2480996152589072</v>
      </c>
      <c r="Y35" s="1">
        <f t="shared" ref="Y35" si="27">L35^2</f>
        <v>2.2536577612346456</v>
      </c>
      <c r="AA35" s="1">
        <f t="shared" si="26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7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7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42669.402951388889</v>
      </c>
      <c r="U38" s="1">
        <f>$F$37-F38</f>
        <v>1.9231366206896965</v>
      </c>
      <c r="V38" s="8">
        <f>INDEX(LINEST(U38:U40,K38:K40),1)</f>
        <v>0.58509112669998686</v>
      </c>
      <c r="W38" s="8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8">
        <f>INDEX(LINEST(U38:U40,Y38:Y40),1)</f>
        <v>2.2597861887673223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42669.44462962963</v>
      </c>
      <c r="U39" s="1">
        <f t="shared" ref="U39:U40" si="28">$F$37-F39</f>
        <v>3.3198786206896997</v>
      </c>
      <c r="X39" s="1">
        <f t="shared" ref="X39:X40" si="29">L39^2/K39</f>
        <v>0.25624496545730879</v>
      </c>
      <c r="Y39" s="1">
        <f>L39^2</f>
        <v>1.4386303396372291</v>
      </c>
      <c r="AA39" s="1">
        <f t="shared" ref="AA39:AA40" si="30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42669.486307870371</v>
      </c>
      <c r="U40" s="1">
        <f t="shared" si="28"/>
        <v>5.1765607931033983</v>
      </c>
      <c r="X40" s="1">
        <f t="shared" si="29"/>
        <v>0.25755504349207847</v>
      </c>
      <c r="Y40" s="1">
        <f t="shared" ref="Y40" si="31">L40^2</f>
        <v>2.2510961679596129</v>
      </c>
      <c r="AA40" s="1">
        <f t="shared" si="30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42669.527974537035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F1" workbookViewId="0">
      <selection activeCell="W38" sqref="W38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6.57031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ipb1-30b-he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3" spans="1:24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3</v>
      </c>
      <c r="P3">
        <v>359</v>
      </c>
      <c r="Q3" s="6">
        <v>42682.790011574078</v>
      </c>
      <c r="R3" s="1">
        <f>$F$6-F3</f>
        <v>1.8708603793103391</v>
      </c>
      <c r="S3" s="8">
        <f>INDEX(LINEST(R4:R5,K4:K5),1)</f>
        <v>0.48954657904548965</v>
      </c>
      <c r="T3" s="8">
        <f>INDEX(LINEST(R3:R5,K3:K5),2)</f>
        <v>0.33572677575832355</v>
      </c>
      <c r="U3" s="1">
        <f>L3^2/K3</f>
        <v>0.15225487834653659</v>
      </c>
      <c r="V3" s="1">
        <f>L3^2</f>
        <v>0.48985354197997166</v>
      </c>
      <c r="W3" s="8">
        <f>INDEX(LINEST(R3:R5,V3:V5),1)</f>
        <v>2.8557022793568678</v>
      </c>
      <c r="X3" s="1">
        <f>B3/A3</f>
        <v>0.97286304428897774</v>
      </c>
    </row>
    <row r="4" spans="1:24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4</v>
      </c>
      <c r="P4">
        <v>359</v>
      </c>
      <c r="Q4" s="6">
        <v>42682.831689814811</v>
      </c>
      <c r="R4" s="1">
        <f t="shared" ref="R4:R5" si="0">$F$6-F4</f>
        <v>3.2453423793103395</v>
      </c>
      <c r="S4" s="8"/>
      <c r="T4" s="8"/>
      <c r="U4" s="1">
        <f t="shared" ref="U4:U5" si="1">L4^2/K4</f>
        <v>0.15523065785618398</v>
      </c>
      <c r="V4" s="1">
        <f t="shared" ref="V4:V5" si="2">L4^2</f>
        <v>0.99821858716880352</v>
      </c>
      <c r="W4" s="8"/>
      <c r="X4" s="1">
        <f t="shared" ref="X4:X5" si="3">B4/A4</f>
        <v>0.9735176085149877</v>
      </c>
    </row>
    <row r="5" spans="1:24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5</v>
      </c>
      <c r="P5">
        <v>359</v>
      </c>
      <c r="Q5" s="6">
        <v>42682.873368055552</v>
      </c>
      <c r="R5" s="1">
        <f t="shared" si="0"/>
        <v>5.2957469310344791</v>
      </c>
      <c r="S5" s="8"/>
      <c r="T5" s="8"/>
      <c r="U5" s="1">
        <f t="shared" si="1"/>
        <v>0.15932046776348083</v>
      </c>
      <c r="V5" s="1">
        <f t="shared" si="2"/>
        <v>1.6918121475895993</v>
      </c>
      <c r="X5" s="1">
        <f t="shared" si="3"/>
        <v>0.97804398768859191</v>
      </c>
    </row>
    <row r="6" spans="1:24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6</v>
      </c>
      <c r="P6">
        <v>359</v>
      </c>
      <c r="Q6" s="6">
        <v>42682.915046296293</v>
      </c>
      <c r="R6"/>
      <c r="S6"/>
      <c r="T6"/>
    </row>
    <row r="7" spans="1:24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7</v>
      </c>
      <c r="P7">
        <v>664</v>
      </c>
      <c r="Q7" s="6">
        <v>42682.998391203706</v>
      </c>
      <c r="U7" s="1"/>
    </row>
    <row r="8" spans="1:24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8</v>
      </c>
      <c r="P8">
        <v>359</v>
      </c>
      <c r="Q8" s="6">
        <v>42683.040069444447</v>
      </c>
      <c r="R8" s="1">
        <f>$F$11-F8</f>
        <v>1.5341943793103994</v>
      </c>
      <c r="S8" s="8">
        <f>INDEX(LINEST(R8:R10,K8:K10),1)</f>
        <v>0.52491662113396098</v>
      </c>
      <c r="T8" s="8">
        <f>INDEX(LINEST(R8:R10,K8:K10),2)</f>
        <v>6.4832945508532802E-3</v>
      </c>
      <c r="U8" s="1">
        <f t="shared" ref="U8:U35" si="4">L8^2/K8</f>
        <v>0.16783228909804646</v>
      </c>
      <c r="V8" s="1">
        <f>L8^2</f>
        <v>0.49110087280580356</v>
      </c>
      <c r="W8" s="8">
        <f>INDEX(LINEST(R8:R10,V8:V10),1)</f>
        <v>2.9652849550359073</v>
      </c>
      <c r="X8" s="1">
        <f>B8/A8</f>
        <v>0.9668611707758904</v>
      </c>
    </row>
    <row r="9" spans="1:24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9</v>
      </c>
      <c r="P9">
        <v>358</v>
      </c>
      <c r="Q9" s="6">
        <v>42683.081631944442</v>
      </c>
      <c r="R9" s="1">
        <f t="shared" ref="R9:R10" si="5">$F$11-F9</f>
        <v>3.0985882758620988</v>
      </c>
      <c r="S9" s="8"/>
      <c r="T9" s="8"/>
      <c r="U9" s="1">
        <f t="shared" si="4"/>
        <v>0.17047612077331192</v>
      </c>
      <c r="V9" s="1">
        <f t="shared" ref="V9:V10" si="6">L9^2</f>
        <v>0.99949068555647658</v>
      </c>
      <c r="X9" s="1">
        <f t="shared" ref="X9:X10" si="7">B9/A9</f>
        <v>0.96880523682939013</v>
      </c>
    </row>
    <row r="10" spans="1:24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10</v>
      </c>
      <c r="P10">
        <v>359</v>
      </c>
      <c r="Q10" s="6">
        <v>42683.123310185183</v>
      </c>
      <c r="R10" s="1">
        <f t="shared" si="5"/>
        <v>5.1064198965517491</v>
      </c>
      <c r="S10" s="8"/>
      <c r="T10" s="8"/>
      <c r="U10" s="1">
        <f t="shared" si="4"/>
        <v>0.17413223420134458</v>
      </c>
      <c r="V10" s="1">
        <f t="shared" si="6"/>
        <v>1.6939023397586257</v>
      </c>
      <c r="X10" s="1">
        <f t="shared" si="7"/>
        <v>0.97142051100861726</v>
      </c>
    </row>
    <row r="11" spans="1:24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11</v>
      </c>
      <c r="P11">
        <v>359</v>
      </c>
      <c r="Q11" s="6">
        <v>42683.164976851855</v>
      </c>
      <c r="S11" s="8"/>
      <c r="T11" s="8"/>
      <c r="U11" s="1"/>
    </row>
    <row r="12" spans="1:24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12</v>
      </c>
      <c r="P12">
        <v>719</v>
      </c>
      <c r="Q12" s="6">
        <v>42683.248333333337</v>
      </c>
      <c r="S12" s="8"/>
      <c r="T12" s="8"/>
      <c r="U12" s="1"/>
    </row>
    <row r="13" spans="1:24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13</v>
      </c>
      <c r="P13">
        <v>359</v>
      </c>
      <c r="Q13" s="6">
        <v>42683.290011574078</v>
      </c>
      <c r="R13" s="1">
        <f>$F$12-F13</f>
        <v>1.5097318275862008</v>
      </c>
      <c r="S13" s="8">
        <f>INDEX(LINEST(R13:R15,K13:K15),1)</f>
        <v>0.54933263287246281</v>
      </c>
      <c r="T13" s="8">
        <f>INDEX(LINEST(R13:R15,K13:K15),2)</f>
        <v>5.9558468142950627E-2</v>
      </c>
      <c r="U13" s="1">
        <f t="shared" si="4"/>
        <v>0.18551428531871136</v>
      </c>
      <c r="V13" s="1">
        <f>L13^2</f>
        <v>0.49180621315624196</v>
      </c>
      <c r="W13" s="8">
        <f>INDEX(LINEST(R13:R15,V13:V15),1)</f>
        <v>2.8360076099803675</v>
      </c>
      <c r="X13" s="1">
        <f>B13/A13</f>
        <v>0.96319169749471845</v>
      </c>
    </row>
    <row r="14" spans="1:24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14</v>
      </c>
      <c r="P14">
        <v>359</v>
      </c>
      <c r="Q14" s="6">
        <v>42683.331689814811</v>
      </c>
      <c r="R14" s="1">
        <f t="shared" ref="R14:R15" si="8">$F$12-F14</f>
        <v>2.995746620689701</v>
      </c>
      <c r="S14" s="8"/>
      <c r="T14" s="8"/>
      <c r="U14" s="1">
        <f t="shared" si="4"/>
        <v>0.18791316730700988</v>
      </c>
      <c r="V14" s="1">
        <f t="shared" ref="V14:V15" si="9">L14^2</f>
        <v>1.0007156452326107</v>
      </c>
      <c r="X14" s="1">
        <f t="shared" ref="X14:X15" si="10">B14/A14</f>
        <v>0.96443472474174008</v>
      </c>
    </row>
    <row r="15" spans="1:24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15</v>
      </c>
      <c r="P15">
        <v>359</v>
      </c>
      <c r="Q15" s="6">
        <v>42683.373356481483</v>
      </c>
      <c r="R15" s="1">
        <f t="shared" si="8"/>
        <v>4.9243379310345006</v>
      </c>
      <c r="S15" s="8"/>
      <c r="T15" s="8"/>
      <c r="U15" s="1">
        <f t="shared" si="4"/>
        <v>0.19114530374915412</v>
      </c>
      <c r="V15" s="1">
        <f t="shared" si="9"/>
        <v>1.6943565488355796</v>
      </c>
      <c r="X15" s="1">
        <f t="shared" si="10"/>
        <v>0.9662324189112893</v>
      </c>
    </row>
    <row r="16" spans="1:24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16</v>
      </c>
      <c r="P16">
        <v>359</v>
      </c>
      <c r="Q16" s="6">
        <v>42683.415034722224</v>
      </c>
      <c r="S16" s="8"/>
      <c r="T16" s="8"/>
      <c r="U16" s="1"/>
    </row>
    <row r="17" spans="1:24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17</v>
      </c>
      <c r="P17">
        <v>719</v>
      </c>
      <c r="Q17" s="6">
        <v>42683.498391203706</v>
      </c>
      <c r="S17" s="8"/>
      <c r="T17" s="8"/>
      <c r="U17" s="1"/>
    </row>
    <row r="18" spans="1:24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18</v>
      </c>
      <c r="P18">
        <v>359</v>
      </c>
      <c r="Q18" s="6">
        <v>42683.540069444447</v>
      </c>
      <c r="R18" s="1">
        <f>$F$17-F18</f>
        <v>1.8131482068965994</v>
      </c>
      <c r="S18" s="8">
        <f>INDEX(LINEST(R18:R20,K18:K20),1)</f>
        <v>0.57090307702532228</v>
      </c>
      <c r="T18" s="8">
        <f>INDEX(LINEST(R18:R20,K18:K20),2)</f>
        <v>5.1662998594793841E-2</v>
      </c>
      <c r="U18" s="1">
        <f t="shared" si="4"/>
        <v>0.20700301921874267</v>
      </c>
      <c r="V18" s="1">
        <f>L18^2</f>
        <v>0.63899381117078313</v>
      </c>
      <c r="W18" s="8">
        <f>INDEX(LINEST(R18:R20,V18:V20),1)</f>
        <v>2.6475663976222386</v>
      </c>
      <c r="X18" s="1">
        <f>B18/A18</f>
        <v>0.96024730573661321</v>
      </c>
    </row>
    <row r="19" spans="1:24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19</v>
      </c>
      <c r="P19">
        <v>359</v>
      </c>
      <c r="Q19" s="6">
        <v>42683.581736111111</v>
      </c>
      <c r="R19" s="1">
        <f t="shared" ref="R19:R20" si="11">$F$17-F19</f>
        <v>3.3541838620690001</v>
      </c>
      <c r="S19" s="8"/>
      <c r="T19" s="8"/>
      <c r="U19" s="1">
        <f t="shared" si="4"/>
        <v>0.20946999430833005</v>
      </c>
      <c r="V19" s="1">
        <f t="shared" ref="V19:V20" si="12">L19^2</f>
        <v>1.2111870772113342</v>
      </c>
      <c r="X19" s="1">
        <f t="shared" ref="X19:X20" si="13">B19/A19</f>
        <v>0.96119692642307752</v>
      </c>
    </row>
    <row r="20" spans="1:24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20</v>
      </c>
      <c r="P20">
        <v>359</v>
      </c>
      <c r="Q20" s="6">
        <v>42683.623414351852</v>
      </c>
      <c r="R20" s="1">
        <f t="shared" si="11"/>
        <v>5.3103874482759004</v>
      </c>
      <c r="S20" s="8"/>
      <c r="T20" s="8"/>
      <c r="U20" s="1">
        <f t="shared" si="4"/>
        <v>0.21265763854691286</v>
      </c>
      <c r="V20" s="1">
        <f t="shared" si="12"/>
        <v>1.9590817075840001</v>
      </c>
      <c r="X20" s="1">
        <f t="shared" si="13"/>
        <v>0.96242450731339524</v>
      </c>
    </row>
    <row r="21" spans="1:24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21</v>
      </c>
      <c r="P21">
        <v>358</v>
      </c>
      <c r="Q21" s="6">
        <v>42683.664976851855</v>
      </c>
      <c r="S21" s="8"/>
      <c r="T21" s="8"/>
      <c r="U21" s="1"/>
    </row>
    <row r="22" spans="1:24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22</v>
      </c>
      <c r="P22">
        <v>719</v>
      </c>
      <c r="Q22" s="6">
        <v>42683.748333333337</v>
      </c>
      <c r="S22" s="8"/>
      <c r="T22" s="8"/>
      <c r="U22" s="1"/>
    </row>
    <row r="23" spans="1:24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23</v>
      </c>
      <c r="P23">
        <v>359</v>
      </c>
      <c r="Q23" s="6">
        <v>42683.79</v>
      </c>
      <c r="R23" s="1">
        <f>$F$22-F23</f>
        <v>1.6957906206896034</v>
      </c>
      <c r="S23" s="8">
        <f>INDEX(LINEST(R23:R25,K23:K25),1)</f>
        <v>0.61126589857155622</v>
      </c>
      <c r="T23" s="8">
        <f>INDEX(LINEST(R23:R25,K23:K25),2)</f>
        <v>1.7635402471241513E-2</v>
      </c>
      <c r="U23" s="1">
        <f t="shared" si="4"/>
        <v>0.23124231947105423</v>
      </c>
      <c r="V23" s="1">
        <f>L23^2</f>
        <v>0.63878496344005775</v>
      </c>
      <c r="W23" s="8">
        <f>INDEX(LINEST(R23:R25,V23:V25),1)</f>
        <v>2.5650660789326509</v>
      </c>
      <c r="X23" s="1">
        <f>B23/A23</f>
        <v>0.95711904861808139</v>
      </c>
    </row>
    <row r="24" spans="1:24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24</v>
      </c>
      <c r="P24">
        <v>359</v>
      </c>
      <c r="Q24" s="6">
        <v>42683.831678240742</v>
      </c>
      <c r="R24" s="1">
        <f t="shared" ref="R24:R25" si="14">$F$22-F24</f>
        <v>3.2112233103448027</v>
      </c>
      <c r="S24" s="8"/>
      <c r="T24" s="8"/>
      <c r="U24" s="1">
        <f t="shared" si="4"/>
        <v>0.23322854632132314</v>
      </c>
      <c r="V24" s="1">
        <f t="shared" ref="V24:V25" si="15">L24^2</f>
        <v>1.2114401386022327</v>
      </c>
      <c r="X24" s="1">
        <f t="shared" ref="X24:X25" si="16">B24/A24</f>
        <v>0.95778655178847372</v>
      </c>
    </row>
    <row r="25" spans="1:24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25</v>
      </c>
      <c r="P25">
        <v>359</v>
      </c>
      <c r="Q25" s="6">
        <v>42683.873356481483</v>
      </c>
      <c r="R25" s="1">
        <f t="shared" si="14"/>
        <v>5.0876585862069028</v>
      </c>
      <c r="S25" s="8"/>
      <c r="T25" s="8"/>
      <c r="U25" s="1">
        <f>L25^2/K25</f>
        <v>0.23587769607648199</v>
      </c>
      <c r="V25" s="1">
        <f t="shared" si="15"/>
        <v>1.9595778449561545</v>
      </c>
      <c r="X25" s="1">
        <f t="shared" si="16"/>
        <v>0.95864579063723809</v>
      </c>
    </row>
    <row r="26" spans="1:24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26</v>
      </c>
      <c r="P26">
        <v>359</v>
      </c>
      <c r="Q26" s="6">
        <v>42683.915034722224</v>
      </c>
      <c r="S26" s="8"/>
      <c r="T26" s="8"/>
      <c r="U26" s="1"/>
    </row>
    <row r="27" spans="1:24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27</v>
      </c>
      <c r="P27">
        <v>719</v>
      </c>
      <c r="Q27" s="6">
        <v>42683.998391203706</v>
      </c>
      <c r="S27" s="8"/>
      <c r="T27" s="8"/>
      <c r="U27" s="1"/>
    </row>
    <row r="28" spans="1:24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28</v>
      </c>
      <c r="P28">
        <v>359</v>
      </c>
      <c r="Q28" s="6">
        <v>42684.04005787037</v>
      </c>
      <c r="R28" s="1">
        <f>$F$27-F28</f>
        <v>2.0291406551723981</v>
      </c>
      <c r="S28" s="8">
        <f>INDEX(LINEST(R28:R30,K28:K30),1)</f>
        <v>0.61554351866959078</v>
      </c>
      <c r="T28" s="8">
        <f>INDEX(LINEST(R28:R30,K28:K30),2)</f>
        <v>2.8906340411026576E-2</v>
      </c>
      <c r="U28" s="1">
        <f t="shared" si="4"/>
        <v>0.2489919081914666</v>
      </c>
      <c r="V28" s="1">
        <f>L28^2</f>
        <v>0.81159862937223526</v>
      </c>
      <c r="W28" s="8">
        <f>INDEX(LINEST(R28:R30,V28:V30),1)</f>
        <v>2.4055003756532884</v>
      </c>
      <c r="X28" s="1">
        <f>B28/A28</f>
        <v>0.95465644884322309</v>
      </c>
    </row>
    <row r="29" spans="1:24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29</v>
      </c>
      <c r="P29">
        <v>359</v>
      </c>
      <c r="Q29" s="6">
        <v>42684.081736111111</v>
      </c>
      <c r="R29" s="1">
        <f t="shared" ref="R29:R30" si="17">$F$27-F29</f>
        <v>3.5743305862068979</v>
      </c>
      <c r="S29" s="8"/>
      <c r="T29" s="8"/>
      <c r="U29" s="1">
        <f t="shared" si="4"/>
        <v>0.25079491193080705</v>
      </c>
      <c r="V29" s="1">
        <f t="shared" ref="V29:V30" si="18">L29^2</f>
        <v>1.4400580971376942</v>
      </c>
      <c r="X29" s="1">
        <f t="shared" ref="X29:X30" si="19">B29/A29</f>
        <v>0.95524875153858979</v>
      </c>
    </row>
    <row r="30" spans="1:24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30</v>
      </c>
      <c r="P30">
        <v>359</v>
      </c>
      <c r="Q30" s="6">
        <v>42684.123414351852</v>
      </c>
      <c r="R30" s="1">
        <f t="shared" si="17"/>
        <v>5.5029764827585979</v>
      </c>
      <c r="S30" s="8"/>
      <c r="T30" s="8"/>
      <c r="U30" s="1">
        <f t="shared" si="4"/>
        <v>0.25329677297441733</v>
      </c>
      <c r="V30" s="1">
        <f t="shared" si="18"/>
        <v>2.2545751510031136</v>
      </c>
      <c r="X30" s="1">
        <f t="shared" si="19"/>
        <v>0.95600641018308452</v>
      </c>
    </row>
    <row r="31" spans="1:24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31</v>
      </c>
      <c r="P31">
        <v>359</v>
      </c>
      <c r="Q31" s="6">
        <v>42684.165092592593</v>
      </c>
      <c r="S31" s="8"/>
      <c r="T31" s="8"/>
      <c r="U31" s="1"/>
    </row>
    <row r="32" spans="1:24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32</v>
      </c>
      <c r="P32">
        <v>718</v>
      </c>
      <c r="Q32" s="6">
        <v>42684.24832175926</v>
      </c>
      <c r="S32" s="8"/>
      <c r="T32" s="8"/>
      <c r="U32" s="1"/>
    </row>
    <row r="33" spans="1:24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33</v>
      </c>
      <c r="P33">
        <v>359</v>
      </c>
      <c r="Q33" s="6">
        <v>42684.29</v>
      </c>
      <c r="R33" s="1">
        <f>$F$32-F33</f>
        <v>1.9299189310344005</v>
      </c>
      <c r="S33" s="8">
        <f>INDEX(LINEST(R33:R35,K33:K35),1)</f>
        <v>0.61009519531689227</v>
      </c>
      <c r="T33" s="8">
        <f>INDEX(LINEST(R33:R35,K33:K35),2)</f>
        <v>3.7410825350678856E-2</v>
      </c>
      <c r="U33" s="1">
        <f t="shared" si="4"/>
        <v>0.26122478080512834</v>
      </c>
      <c r="V33" s="1">
        <f>L33^2</f>
        <v>0.81253880694249769</v>
      </c>
      <c r="W33" s="8">
        <f>INDEX(LINEST(R33:R35,V33:V35),1)</f>
        <v>2.2852740835557799</v>
      </c>
      <c r="X33" s="1">
        <f>B33/A33</f>
        <v>0.95263510077359137</v>
      </c>
    </row>
    <row r="34" spans="1:24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34</v>
      </c>
      <c r="P34">
        <v>359</v>
      </c>
      <c r="Q34" s="6">
        <v>42684.331678240742</v>
      </c>
      <c r="R34" s="1">
        <f t="shared" ref="R34:R35" si="20">$F$32-F34</f>
        <v>3.3927846551723988</v>
      </c>
      <c r="U34" s="1">
        <f t="shared" si="4"/>
        <v>0.26265365623374876</v>
      </c>
      <c r="V34" s="1">
        <f t="shared" ref="V34:V35" si="21">L34^2</f>
        <v>1.4405450170775629</v>
      </c>
      <c r="X34" s="1">
        <f t="shared" ref="X34:X35" si="22">B34/A34</f>
        <v>0.95301642732613823</v>
      </c>
    </row>
    <row r="35" spans="1:24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35</v>
      </c>
      <c r="P35">
        <v>359</v>
      </c>
      <c r="Q35" s="6">
        <v>42684.373356481483</v>
      </c>
      <c r="R35" s="1">
        <f t="shared" si="20"/>
        <v>5.228206896551697</v>
      </c>
      <c r="U35" s="1">
        <f t="shared" si="4"/>
        <v>0.26481028913461857</v>
      </c>
      <c r="V35" s="1">
        <f t="shared" si="21"/>
        <v>2.2548172423350157</v>
      </c>
      <c r="X35" s="1">
        <f t="shared" si="22"/>
        <v>0.95354000479829815</v>
      </c>
    </row>
    <row r="36" spans="1:24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36</v>
      </c>
      <c r="P36">
        <v>359</v>
      </c>
      <c r="Q36" s="6">
        <v>42684.415034722224</v>
      </c>
      <c r="U36" s="1"/>
    </row>
    <row r="37" spans="1:24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37</v>
      </c>
      <c r="P37">
        <v>719</v>
      </c>
      <c r="Q37" s="6">
        <v>42684.498368055552</v>
      </c>
    </row>
    <row r="38" spans="1:24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38</v>
      </c>
      <c r="P38">
        <v>359</v>
      </c>
      <c r="Q38" s="6">
        <v>42684.54005787037</v>
      </c>
      <c r="R38" s="1">
        <f>$F$37-F38</f>
        <v>1.8249447931034979</v>
      </c>
      <c r="S38" s="8">
        <f>INDEX(LINEST(R38:R40,K38:K40),1)</f>
        <v>0.59189083210980387</v>
      </c>
      <c r="T38" s="8">
        <f>INDEX(LINEST(R38:R40,K38:K40),2)</f>
        <v>4.8457894453908246E-2</v>
      </c>
      <c r="U38" s="1">
        <f t="shared" ref="U38:U40" si="23">L38^2/K38</f>
        <v>0.27089709370018933</v>
      </c>
      <c r="V38" s="1">
        <f>L38^2</f>
        <v>0.81115775133569012</v>
      </c>
      <c r="W38" s="8">
        <f>INDEX(LINEST(R38:R40,V38:V40),1)</f>
        <v>2.143425514309754</v>
      </c>
      <c r="X38" s="1">
        <f>B38/A38</f>
        <v>0.95088370496999775</v>
      </c>
    </row>
    <row r="39" spans="1:24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39</v>
      </c>
      <c r="P39">
        <v>359</v>
      </c>
      <c r="Q39" s="6">
        <v>42684.581736111111</v>
      </c>
      <c r="R39" s="1">
        <f t="shared" ref="R39:R40" si="24">$F$37-F39</f>
        <v>3.1696577586206942</v>
      </c>
      <c r="U39" s="1">
        <f t="shared" si="23"/>
        <v>0.27216462499974819</v>
      </c>
      <c r="V39" s="1">
        <f t="shared" ref="V39:V40" si="25">L39^2</f>
        <v>1.4386104870849317</v>
      </c>
      <c r="X39" s="1">
        <f t="shared" ref="X39:X40" si="26">B39/A39</f>
        <v>0.95113778156437301</v>
      </c>
    </row>
    <row r="40" spans="1:24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40</v>
      </c>
      <c r="P40">
        <v>359</v>
      </c>
      <c r="Q40" s="6">
        <v>42684.623414351852</v>
      </c>
      <c r="R40" s="1">
        <f t="shared" si="24"/>
        <v>4.9144896551724955</v>
      </c>
      <c r="U40" s="1">
        <f t="shared" si="23"/>
        <v>0.27418004179863542</v>
      </c>
      <c r="V40" s="1">
        <f t="shared" si="25"/>
        <v>2.2525701818385757</v>
      </c>
      <c r="X40" s="1">
        <f t="shared" si="26"/>
        <v>0.95151091542458566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T13" sqref="T13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1" t="str">
        <f ca="1">MID(CELL("filename",A1),FIND("]",CELL("filename",A1))+1,256)</f>
        <v>ipb1-30b-he-122016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741</v>
      </c>
      <c r="Q2" s="6">
        <v>42724.454363425924</v>
      </c>
    </row>
    <row r="3" spans="1:24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2</v>
      </c>
      <c r="P3">
        <v>359</v>
      </c>
      <c r="Q3" s="6">
        <v>42724.496030092596</v>
      </c>
      <c r="R3" s="1">
        <f>$F$6-F3</f>
        <v>1.5164828275862003</v>
      </c>
      <c r="S3" s="8">
        <f>INDEX(LINEST(R4:R5,K4:K5),1)</f>
        <v>0.47544610110754154</v>
      </c>
      <c r="T3" s="8">
        <f>INDEX(LINEST(R3:R5,K3:K5),2)</f>
        <v>-8.1916001591400889E-2</v>
      </c>
      <c r="U3" s="1">
        <f>L3^2/K3</f>
        <v>0.14694406700951376</v>
      </c>
      <c r="V3" s="1">
        <f>L3^2</f>
        <v>0.49259248670044398</v>
      </c>
      <c r="W3" s="8">
        <f>INDEX(LINEST(V4:V5,R4:R5),1)</f>
        <v>0.3401775912919997</v>
      </c>
      <c r="X3" s="1">
        <f>B3/A3</f>
        <v>0.93160786713403532</v>
      </c>
    </row>
    <row r="4" spans="1:24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3</v>
      </c>
      <c r="P4">
        <v>359</v>
      </c>
      <c r="Q4" s="6">
        <v>42724.53769675926</v>
      </c>
      <c r="R4" s="1">
        <f t="shared" ref="R4:R5" si="0">$F$6-F4</f>
        <v>3.1112858620689599</v>
      </c>
      <c r="S4" s="8"/>
      <c r="T4" s="8"/>
      <c r="U4" s="1">
        <f t="shared" ref="U4:U5" si="1">L4^2/K4</f>
        <v>0.15029897248254212</v>
      </c>
      <c r="V4" s="1">
        <f t="shared" ref="V4:V5" si="2">L4^2</f>
        <v>1.0010597091686444</v>
      </c>
      <c r="W4" s="8"/>
      <c r="X4" s="1">
        <f t="shared" ref="X4:X5" si="3">B4/A4</f>
        <v>0.93637492135984191</v>
      </c>
    </row>
    <row r="5" spans="1:24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4</v>
      </c>
      <c r="P5">
        <v>359</v>
      </c>
      <c r="Q5" s="6">
        <v>42724.579363425924</v>
      </c>
      <c r="R5" s="1">
        <f t="shared" si="0"/>
        <v>5.1481285172413802</v>
      </c>
      <c r="S5" s="8"/>
      <c r="T5" s="8"/>
      <c r="U5" s="1">
        <f t="shared" si="1"/>
        <v>0.15477586528919393</v>
      </c>
      <c r="V5" s="1">
        <f t="shared" si="2"/>
        <v>1.6939479374459994</v>
      </c>
      <c r="X5" s="1">
        <f t="shared" si="3"/>
        <v>0.94300614653915293</v>
      </c>
    </row>
    <row r="6" spans="1:24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5</v>
      </c>
      <c r="P6">
        <v>359</v>
      </c>
      <c r="Q6" s="6">
        <v>42724.621030092596</v>
      </c>
      <c r="R6"/>
      <c r="S6"/>
      <c r="T6"/>
    </row>
    <row r="7" spans="1:24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6</v>
      </c>
      <c r="P7">
        <v>719</v>
      </c>
      <c r="Q7" s="6">
        <v>42724.704363425924</v>
      </c>
      <c r="U7" s="1"/>
    </row>
    <row r="8" spans="1:24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7</v>
      </c>
      <c r="P8">
        <v>359</v>
      </c>
      <c r="Q8" s="6">
        <v>42724.746030092596</v>
      </c>
      <c r="R8" s="1">
        <f>$F$11-F8</f>
        <v>1.4908408275862008</v>
      </c>
      <c r="S8" s="8">
        <f>INDEX(LINEST(R8:R10,K8:K10),1)</f>
        <v>0.50672242478894225</v>
      </c>
      <c r="T8" s="8">
        <f>INDEX(LINEST(R8:R10,K8:K10),2)</f>
        <v>-2.0083363197434867E-2</v>
      </c>
      <c r="U8" s="1">
        <f t="shared" ref="U8:U30" si="4">L8^2/K8</f>
        <v>0.1632388475558017</v>
      </c>
      <c r="V8" s="1">
        <f>L8^2</f>
        <v>0.49148560708977374</v>
      </c>
      <c r="W8" s="8">
        <f>INDEX(LINEST(V8:V10,R8:R10),1)</f>
        <v>0.34086601595495103</v>
      </c>
      <c r="X8" s="1">
        <f>B8/A8</f>
        <v>0.92644078820886189</v>
      </c>
    </row>
    <row r="9" spans="1:24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8</v>
      </c>
      <c r="P9">
        <v>359</v>
      </c>
      <c r="Q9" s="6">
        <v>42724.78769675926</v>
      </c>
      <c r="R9" s="1">
        <f t="shared" ref="R9:R10" si="5">$F$11-F9</f>
        <v>3.0599143448276003</v>
      </c>
      <c r="S9" s="8"/>
      <c r="T9" s="8"/>
      <c r="U9" s="1">
        <f t="shared" si="4"/>
        <v>0.16603825872602468</v>
      </c>
      <c r="V9" s="1">
        <f t="shared" ref="V9:V10" si="6">L9^2</f>
        <v>1.0007122647161482</v>
      </c>
      <c r="X9" s="1">
        <f t="shared" ref="X9:X10" si="7">B9/A9</f>
        <v>0.92911319151202842</v>
      </c>
    </row>
    <row r="10" spans="1:24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9</v>
      </c>
      <c r="P10">
        <v>359</v>
      </c>
      <c r="Q10" s="6">
        <v>42724.829363425924</v>
      </c>
      <c r="R10" s="1">
        <f t="shared" si="5"/>
        <v>5.0247785517241113</v>
      </c>
      <c r="S10" s="8"/>
      <c r="T10" s="8"/>
      <c r="U10" s="1">
        <f t="shared" si="4"/>
        <v>0.16979652744528095</v>
      </c>
      <c r="V10" s="1">
        <f t="shared" si="6"/>
        <v>1.6942410159703523</v>
      </c>
      <c r="X10" s="1">
        <f t="shared" si="7"/>
        <v>0.93285467804903599</v>
      </c>
    </row>
    <row r="11" spans="1:24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10</v>
      </c>
      <c r="P11">
        <v>359</v>
      </c>
      <c r="Q11" s="6">
        <v>42724.871030092596</v>
      </c>
      <c r="S11" s="8"/>
      <c r="T11" s="8"/>
      <c r="U11" s="1"/>
    </row>
    <row r="12" spans="1:24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11</v>
      </c>
      <c r="P12">
        <v>719</v>
      </c>
      <c r="Q12" s="6">
        <v>42724.954363425924</v>
      </c>
      <c r="S12" s="8"/>
      <c r="T12" s="8"/>
      <c r="U12" s="1"/>
    </row>
    <row r="13" spans="1:24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12</v>
      </c>
      <c r="P13">
        <v>359</v>
      </c>
      <c r="Q13" s="6">
        <v>42724.996030092596</v>
      </c>
      <c r="R13" s="1">
        <f>$F$12-F13</f>
        <v>1.5125322413794002</v>
      </c>
      <c r="S13" s="8">
        <f>INDEX(LINEST(R13:R15,K13:K15),1)</f>
        <v>0.53494567424729944</v>
      </c>
      <c r="T13" s="8">
        <f>INDEX(LINEST(R13:R15,K13:K15),2)</f>
        <v>5.4812156288818858E-2</v>
      </c>
      <c r="U13" s="1">
        <f t="shared" si="4"/>
        <v>0.1801754930473054</v>
      </c>
      <c r="V13" s="1">
        <f>L13^2</f>
        <v>0.49279622788778799</v>
      </c>
      <c r="W13" s="8">
        <f>INDEX(LINEST(V13:V15,R13:R15),1)</f>
        <v>0.35228657603385821</v>
      </c>
      <c r="X13" s="1">
        <f>B13/A13</f>
        <v>0.92278138849952596</v>
      </c>
    </row>
    <row r="14" spans="1:24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13</v>
      </c>
      <c r="P14">
        <v>359</v>
      </c>
      <c r="Q14" s="6">
        <v>42725.03769675926</v>
      </c>
      <c r="R14" s="1">
        <f t="shared" ref="R14:R15" si="8">$F$12-F14</f>
        <v>3.0001544137930996</v>
      </c>
      <c r="S14" s="8"/>
      <c r="T14" s="8"/>
      <c r="U14" s="1">
        <f t="shared" si="4"/>
        <v>0.18255764090503027</v>
      </c>
      <c r="V14" s="1">
        <f t="shared" ref="V14:V15" si="9">L14^2</f>
        <v>1.0018966916113128</v>
      </c>
      <c r="X14" s="1">
        <f t="shared" ref="X14:X15" si="10">B14/A14</f>
        <v>0.92436007484190474</v>
      </c>
    </row>
    <row r="15" spans="1:24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14</v>
      </c>
      <c r="P15">
        <v>359</v>
      </c>
      <c r="Q15" s="6">
        <v>42725.079363425924</v>
      </c>
      <c r="R15" s="1">
        <f t="shared" si="8"/>
        <v>4.9297091034482996</v>
      </c>
      <c r="S15" s="8"/>
      <c r="T15" s="8"/>
      <c r="U15" s="1">
        <f t="shared" si="4"/>
        <v>0.18588643113950204</v>
      </c>
      <c r="V15" s="1">
        <f t="shared" si="9"/>
        <v>1.6953845178054565</v>
      </c>
      <c r="X15" s="1">
        <f t="shared" si="10"/>
        <v>0.92657201672075618</v>
      </c>
    </row>
    <row r="16" spans="1:24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15</v>
      </c>
      <c r="P16">
        <v>359</v>
      </c>
      <c r="Q16" s="6">
        <v>42725.121030092596</v>
      </c>
      <c r="S16" s="8"/>
      <c r="T16" s="8"/>
      <c r="U16" s="1"/>
    </row>
    <row r="17" spans="1:24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16</v>
      </c>
      <c r="P17">
        <v>719</v>
      </c>
      <c r="Q17" s="6">
        <v>42725.204363425924</v>
      </c>
      <c r="S17" s="8"/>
      <c r="T17" s="8"/>
      <c r="U17" s="1"/>
    </row>
    <row r="18" spans="1:24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17</v>
      </c>
      <c r="P18">
        <v>359</v>
      </c>
      <c r="Q18" s="6">
        <v>42725.246030092596</v>
      </c>
      <c r="R18" s="1">
        <f>$F$17-F18</f>
        <v>1.8890221379310006</v>
      </c>
      <c r="S18" s="8">
        <f>INDEX(LINEST(R18:R20,K18:K20),1)</f>
        <v>0.56429641890484361</v>
      </c>
      <c r="T18" s="8">
        <f>INDEX(LINEST(R18:R20,K18:K20),2)</f>
        <v>8.9279464170517908E-2</v>
      </c>
      <c r="U18" s="1">
        <f t="shared" si="4"/>
        <v>0.2002394948316264</v>
      </c>
      <c r="V18" s="1">
        <f>L18^2</f>
        <v>0.64228219643707984</v>
      </c>
      <c r="W18" s="8">
        <f>INDEX(LINEST(V18:V20,R18:R20),1)</f>
        <v>0.36968622929506345</v>
      </c>
      <c r="X18" s="1">
        <f>B18/A18</f>
        <v>0.92057778656029265</v>
      </c>
    </row>
    <row r="19" spans="1:24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18</v>
      </c>
      <c r="P19">
        <v>359</v>
      </c>
      <c r="Q19" s="6">
        <v>42725.28769675926</v>
      </c>
      <c r="R19" s="1">
        <f t="shared" ref="R19:R20" si="11">$F$17-F19</f>
        <v>3.4930647241378985</v>
      </c>
      <c r="S19" s="8"/>
      <c r="T19" s="8"/>
      <c r="U19" s="1">
        <f t="shared" si="4"/>
        <v>0.20259985979923295</v>
      </c>
      <c r="V19" s="1">
        <f t="shared" ref="V19:V20" si="12">L19^2</f>
        <v>1.2154704380224037</v>
      </c>
      <c r="X19" s="1">
        <f t="shared" ref="X19:X20" si="13">B19/A19</f>
        <v>0.92162523718364708</v>
      </c>
    </row>
    <row r="20" spans="1:24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19</v>
      </c>
      <c r="P20">
        <v>359</v>
      </c>
      <c r="Q20" s="6">
        <v>42725.329363425924</v>
      </c>
      <c r="R20" s="1">
        <f t="shared" si="11"/>
        <v>5.4685846551723998</v>
      </c>
      <c r="S20" s="8"/>
      <c r="T20" s="8"/>
      <c r="U20" s="1">
        <f t="shared" si="4"/>
        <v>0.2057455523224567</v>
      </c>
      <c r="V20" s="1">
        <f t="shared" si="12"/>
        <v>1.9642728261696787</v>
      </c>
      <c r="X20" s="1">
        <f t="shared" si="13"/>
        <v>0.92304828005295814</v>
      </c>
    </row>
    <row r="21" spans="1:24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20</v>
      </c>
      <c r="P21">
        <v>359</v>
      </c>
      <c r="Q21" s="6">
        <v>42725.371030092596</v>
      </c>
      <c r="S21" s="8"/>
      <c r="T21" s="8"/>
      <c r="U21" s="1"/>
    </row>
    <row r="22" spans="1:24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21</v>
      </c>
      <c r="P22">
        <v>719</v>
      </c>
      <c r="Q22" s="6">
        <v>42725.454363425924</v>
      </c>
      <c r="S22" s="8"/>
      <c r="T22" s="8"/>
      <c r="U22" s="1"/>
    </row>
    <row r="23" spans="1:24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22</v>
      </c>
      <c r="P23">
        <v>359</v>
      </c>
      <c r="Q23" s="6">
        <v>42725.496030092596</v>
      </c>
      <c r="R23" s="1">
        <f>$F$22-F23</f>
        <v>1.7397700344826994</v>
      </c>
      <c r="S23" s="8">
        <f>INDEX(LINEST(R23:R25,K23:K25),1)</f>
        <v>0.59508945805941504</v>
      </c>
      <c r="T23" s="8">
        <f>INDEX(LINEST(R23:R25,K23:K25),2)</f>
        <v>5.2882428385832014E-2</v>
      </c>
      <c r="U23" s="1">
        <f t="shared" si="4"/>
        <v>0.22369132522841334</v>
      </c>
      <c r="V23" s="1">
        <f>L23^2</f>
        <v>0.64100033540948342</v>
      </c>
      <c r="W23" s="8">
        <f>INDEX(LINEST(V23:V25,R23:R25),1)</f>
        <v>0.38835577355043732</v>
      </c>
      <c r="X23" s="1">
        <f>B23/A23</f>
        <v>0.91795281135596862</v>
      </c>
    </row>
    <row r="24" spans="1:24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23</v>
      </c>
      <c r="P24">
        <v>359</v>
      </c>
      <c r="Q24" s="6">
        <v>42725.53769675926</v>
      </c>
      <c r="R24" s="1">
        <f t="shared" ref="R24:R25" si="14">$F$22-F24</f>
        <v>3.2827957586207006</v>
      </c>
      <c r="S24" s="8"/>
      <c r="T24" s="8"/>
      <c r="U24" s="1">
        <f t="shared" si="4"/>
        <v>0.22579938483887393</v>
      </c>
      <c r="V24" s="1">
        <f t="shared" ref="V24:V25" si="15">L24^2</f>
        <v>1.2131223703227481</v>
      </c>
      <c r="X24" s="1">
        <f t="shared" ref="X24:X25" si="16">B24/A24</f>
        <v>0.91852360187088233</v>
      </c>
    </row>
    <row r="25" spans="1:24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24</v>
      </c>
      <c r="P25">
        <v>359</v>
      </c>
      <c r="Q25" s="6">
        <v>42725.579363425924</v>
      </c>
      <c r="R25" s="1">
        <f t="shared" si="14"/>
        <v>5.1420943103448025</v>
      </c>
      <c r="S25" s="8"/>
      <c r="T25" s="8"/>
      <c r="U25" s="1">
        <f>L25^2/K25</f>
        <v>0.22861966418796983</v>
      </c>
      <c r="V25" s="1">
        <f t="shared" si="15"/>
        <v>1.960682390419124</v>
      </c>
      <c r="X25" s="1">
        <f t="shared" si="16"/>
        <v>0.91931543063192411</v>
      </c>
    </row>
    <row r="26" spans="1:24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25</v>
      </c>
      <c r="P26">
        <v>359</v>
      </c>
      <c r="Q26" s="6">
        <v>42725.621030092596</v>
      </c>
      <c r="S26" s="8"/>
      <c r="T26" s="8"/>
      <c r="U26" s="1"/>
    </row>
    <row r="27" spans="1:24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26</v>
      </c>
      <c r="P27">
        <v>719</v>
      </c>
      <c r="Q27" s="6">
        <v>42725.704363425924</v>
      </c>
      <c r="S27" s="8"/>
      <c r="T27" s="8"/>
      <c r="U27" s="1"/>
    </row>
    <row r="28" spans="1:24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27</v>
      </c>
      <c r="P28">
        <v>359</v>
      </c>
      <c r="Q28" s="6">
        <v>42725.746030092596</v>
      </c>
      <c r="R28" s="1">
        <f>$F$27-F28</f>
        <v>2.0821790000000036</v>
      </c>
      <c r="S28" s="8">
        <f>INDEX(LINEST(R28:R30,K28:K30),1)</f>
        <v>0.60585006092918903</v>
      </c>
      <c r="T28" s="8">
        <f>INDEX(LINEST(R28:R30,K28:K30),2)</f>
        <v>6.134960114405974E-2</v>
      </c>
      <c r="U28" s="1">
        <f t="shared" si="4"/>
        <v>0.2424630961025086</v>
      </c>
      <c r="V28" s="1">
        <f>L28^2</f>
        <v>0.81177713920981753</v>
      </c>
      <c r="W28" s="8">
        <f>INDEX(LINEST(V28:V30,R28:R30),1)</f>
        <v>0.4127302305247969</v>
      </c>
      <c r="X28" s="1">
        <f>B28/A28</f>
        <v>0.9151268162154107</v>
      </c>
    </row>
    <row r="29" spans="1:24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28</v>
      </c>
      <c r="P29">
        <v>359</v>
      </c>
      <c r="Q29" s="6">
        <v>42725.78769675926</v>
      </c>
      <c r="R29" s="1">
        <f t="shared" ref="R29:R30" si="17">$F$27-F29</f>
        <v>3.6427681034482049</v>
      </c>
      <c r="S29" s="8"/>
      <c r="T29" s="8"/>
      <c r="U29" s="1">
        <f t="shared" si="4"/>
        <v>0.24448558385087157</v>
      </c>
      <c r="V29" s="1">
        <f t="shared" ref="V29:V30" si="18">L29^2</f>
        <v>1.4397821875474712</v>
      </c>
      <c r="X29" s="1">
        <f t="shared" ref="X29:X30" si="19">B29/A29</f>
        <v>0.9155226304889994</v>
      </c>
    </row>
    <row r="30" spans="1:24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29</v>
      </c>
      <c r="P30">
        <v>359</v>
      </c>
      <c r="Q30" s="6">
        <v>42725.829363425924</v>
      </c>
      <c r="R30" s="1">
        <f t="shared" si="17"/>
        <v>5.5794277241379007</v>
      </c>
      <c r="S30" s="8"/>
      <c r="T30" s="8"/>
      <c r="U30" s="1">
        <f t="shared" si="4"/>
        <v>0.2472167215249699</v>
      </c>
      <c r="V30" s="1">
        <f t="shared" si="18"/>
        <v>2.2540833509602503</v>
      </c>
      <c r="X30" s="1">
        <f t="shared" si="19"/>
        <v>0.91616160243271216</v>
      </c>
    </row>
    <row r="31" spans="1:24" x14ac:dyDescent="0.25">
      <c r="A31" s="3"/>
      <c r="B31" s="1"/>
      <c r="C31" s="1"/>
      <c r="S31" s="8"/>
      <c r="T31" s="8"/>
      <c r="U31" s="1"/>
    </row>
    <row r="32" spans="1:24" x14ac:dyDescent="0.25">
      <c r="A32" s="3"/>
      <c r="B32" s="1"/>
      <c r="C32" s="1"/>
      <c r="S32" s="8"/>
      <c r="T32" s="8"/>
      <c r="U32" s="1"/>
    </row>
    <row r="33" spans="19:23" x14ac:dyDescent="0.25">
      <c r="S33" s="8"/>
      <c r="T33" s="8"/>
      <c r="U33" s="1"/>
      <c r="W33" s="8"/>
    </row>
    <row r="34" spans="19:23" x14ac:dyDescent="0.25">
      <c r="U34" s="1"/>
    </row>
    <row r="35" spans="19:23" x14ac:dyDescent="0.25">
      <c r="U35" s="1"/>
    </row>
    <row r="36" spans="19:23" x14ac:dyDescent="0.25">
      <c r="U36" s="1"/>
    </row>
    <row r="38" spans="19:23" x14ac:dyDescent="0.25">
      <c r="S38" s="8"/>
      <c r="T38" s="8"/>
      <c r="U38" s="1"/>
      <c r="W38" s="8"/>
    </row>
    <row r="39" spans="19:23" x14ac:dyDescent="0.25">
      <c r="U39" s="1"/>
    </row>
    <row r="40" spans="19:23" x14ac:dyDescent="0.25">
      <c r="U4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G1" workbookViewId="0">
      <selection activeCell="W3" sqref="W3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style="8" bestFit="1" customWidth="1"/>
    <col min="22" max="22" width="9.140625" style="1"/>
    <col min="23" max="23" width="11.85546875" bestFit="1" customWidth="1"/>
    <col min="24" max="24" width="9.140625" style="1"/>
  </cols>
  <sheetData>
    <row r="1" spans="1:24" x14ac:dyDescent="0.25">
      <c r="A1" s="3" t="str">
        <f ca="1">MID(CELL("filename",A1),FIND("]",CELL("filename",A1))+1,256)</f>
        <v>sri-ipb2-h2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2</v>
      </c>
      <c r="P2">
        <v>719</v>
      </c>
      <c r="Q2" s="6">
        <v>42658.555960648147</v>
      </c>
    </row>
    <row r="3" spans="1:24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3</v>
      </c>
      <c r="P3">
        <v>359</v>
      </c>
      <c r="Q3" s="6">
        <v>42658.597638888888</v>
      </c>
      <c r="R3" s="1">
        <f>$F$6-F3</f>
        <v>1.6570357241379403</v>
      </c>
      <c r="S3" s="1">
        <f>INDEX(LINEST(R3:R5,K3:K5),1)</f>
        <v>0.41138558720471802</v>
      </c>
      <c r="T3" s="1">
        <f>INDEX(LINEST(R3:R5,K3:K5),2)</f>
        <v>-5.7981067811558873E-3</v>
      </c>
      <c r="U3" s="8">
        <f t="shared" ref="U3:U30" si="0">L3^2/K3</f>
        <v>0.12021533738047308</v>
      </c>
      <c r="V3" s="1">
        <f>L3^2</f>
        <v>0.49064097499706122</v>
      </c>
      <c r="W3" s="8">
        <f>INDEX(LINEST(R3:R5,V3:V5),1)</f>
        <v>3.1497467975423681</v>
      </c>
      <c r="X3" s="1">
        <f>B3/A3</f>
        <v>0.93852708685932207</v>
      </c>
    </row>
    <row r="4" spans="1:24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4</v>
      </c>
      <c r="P4">
        <v>359</v>
      </c>
      <c r="Q4" s="6">
        <v>42658.639317129629</v>
      </c>
      <c r="R4" s="1">
        <f t="shared" ref="R4:R5" si="1">$F$6-F4</f>
        <v>3.3487463448275907</v>
      </c>
      <c r="U4" s="8">
        <f t="shared" si="0"/>
        <v>0.12340288826169259</v>
      </c>
      <c r="V4" s="1">
        <f t="shared" ref="V4:V5" si="2">L4^2</f>
        <v>0.99721366775850262</v>
      </c>
      <c r="X4" s="1">
        <f t="shared" ref="X4:X5" si="3">B4/A4</f>
        <v>0.94126077179664891</v>
      </c>
    </row>
    <row r="5" spans="1:24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5</v>
      </c>
      <c r="P5">
        <v>359</v>
      </c>
      <c r="Q5" s="6">
        <v>42658.680995370371</v>
      </c>
      <c r="R5" s="1">
        <f t="shared" si="1"/>
        <v>5.2084389655172503</v>
      </c>
      <c r="U5" s="8">
        <f t="shared" si="0"/>
        <v>0.12717131469058737</v>
      </c>
      <c r="V5" s="1">
        <f t="shared" si="2"/>
        <v>1.6161945717231969</v>
      </c>
      <c r="X5" s="1">
        <f t="shared" si="3"/>
        <v>0.9446528614240669</v>
      </c>
    </row>
    <row r="6" spans="1:24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6</v>
      </c>
      <c r="P6">
        <v>358</v>
      </c>
      <c r="Q6" s="6">
        <v>42658.722546296296</v>
      </c>
    </row>
    <row r="7" spans="1:24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7</v>
      </c>
      <c r="P7">
        <v>719</v>
      </c>
      <c r="Q7" s="6">
        <v>42658.805902777778</v>
      </c>
    </row>
    <row r="8" spans="1:24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8</v>
      </c>
      <c r="P8">
        <v>359</v>
      </c>
      <c r="Q8" s="6">
        <v>42658.847581018519</v>
      </c>
      <c r="R8" s="1">
        <f>$F$7-F8</f>
        <v>1.7315192758621016</v>
      </c>
      <c r="S8" s="1">
        <f>INDEX(LINEST(R8:R10,K8:K10),1)</f>
        <v>0.44089951712918979</v>
      </c>
      <c r="T8" s="1">
        <f>INDEX(LINEST(R8:R10,K8:K10),2)</f>
        <v>9.9358682995157821E-2</v>
      </c>
      <c r="U8" s="8">
        <f t="shared" si="0"/>
        <v>0.13155410981192761</v>
      </c>
      <c r="V8" s="1">
        <f>L8^2</f>
        <v>0.49049384160705017</v>
      </c>
      <c r="W8" s="8">
        <f>INDEX(LINEST(R8:R10,V8:V10),1)</f>
        <v>3.1227849904414846</v>
      </c>
      <c r="X8" s="1">
        <f>B8/A8</f>
        <v>0.93534707208742829</v>
      </c>
    </row>
    <row r="9" spans="1:24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9</v>
      </c>
      <c r="P9">
        <v>359</v>
      </c>
      <c r="Q9" s="6">
        <v>42658.88925925926</v>
      </c>
      <c r="R9" s="1">
        <f t="shared" ref="R9:R10" si="4">$F$7-F9</f>
        <v>3.3911212758621012</v>
      </c>
      <c r="U9" s="8">
        <f t="shared" si="0"/>
        <v>0.13439659283089531</v>
      </c>
      <c r="V9" s="1">
        <f t="shared" ref="V9:V10" si="5">L9^2</f>
        <v>0.99709253021607791</v>
      </c>
      <c r="X9" s="1">
        <f t="shared" ref="X9:X10" si="6">B9/A9</f>
        <v>0.93671138334007176</v>
      </c>
    </row>
    <row r="10" spans="1:24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10</v>
      </c>
      <c r="P10">
        <v>359</v>
      </c>
      <c r="Q10" s="6">
        <v>42658.930925925924</v>
      </c>
      <c r="R10" s="1">
        <f t="shared" si="4"/>
        <v>5.47908541379309</v>
      </c>
      <c r="U10" s="8">
        <f t="shared" si="0"/>
        <v>0.13812157403449193</v>
      </c>
      <c r="V10" s="1">
        <f t="shared" si="5"/>
        <v>1.6881387334444111</v>
      </c>
      <c r="X10" s="1">
        <f t="shared" si="6"/>
        <v>0.93859705311039576</v>
      </c>
    </row>
    <row r="11" spans="1:24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11</v>
      </c>
      <c r="P11">
        <v>359</v>
      </c>
      <c r="Q11" s="6">
        <v>42658.972604166665</v>
      </c>
    </row>
    <row r="12" spans="1:24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12</v>
      </c>
      <c r="P12">
        <v>719</v>
      </c>
      <c r="Q12" s="6">
        <v>42659.055960648147</v>
      </c>
    </row>
    <row r="13" spans="1:24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13</v>
      </c>
      <c r="P13">
        <v>359</v>
      </c>
      <c r="Q13" s="6">
        <v>42659.097638888888</v>
      </c>
      <c r="R13" s="1">
        <f>$F$12-F13</f>
        <v>1.6925251034483004</v>
      </c>
      <c r="S13" s="1">
        <f>INDEX(LINEST(R13:R15,K13:K15),1)</f>
        <v>0.47868697589510584</v>
      </c>
      <c r="T13" s="1">
        <f>INDEX(LINEST(R13:R15,K13:K15),2)</f>
        <v>7.0101523819701583E-2</v>
      </c>
      <c r="U13" s="8">
        <f t="shared" si="0"/>
        <v>0.14417970292383503</v>
      </c>
      <c r="V13" s="1">
        <f>L13^2</f>
        <v>0.49076909465591495</v>
      </c>
      <c r="W13" s="8">
        <f>INDEX(LINEST(R13:R15,V13:V15),1)</f>
        <v>3.1348511233503324</v>
      </c>
      <c r="X13" s="1">
        <f>B13/A13</f>
        <v>0.93250856094513146</v>
      </c>
    </row>
    <row r="14" spans="1:24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14</v>
      </c>
      <c r="P14">
        <v>359</v>
      </c>
      <c r="Q14" s="6">
        <v>42659.139305555553</v>
      </c>
      <c r="R14" s="1">
        <f t="shared" ref="R14:R15" si="7">$F$12-F14</f>
        <v>3.3361758620690001</v>
      </c>
      <c r="U14" s="8">
        <f t="shared" si="0"/>
        <v>0.14671604235655808</v>
      </c>
      <c r="V14" s="1">
        <f t="shared" ref="V14:V15" si="8">L14^2</f>
        <v>0.99727992119265718</v>
      </c>
      <c r="X14" s="1">
        <f t="shared" ref="X14:X15" si="9">B14/A14</f>
        <v>0.93318789849165273</v>
      </c>
    </row>
    <row r="15" spans="1:24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15</v>
      </c>
      <c r="P15">
        <v>359</v>
      </c>
      <c r="Q15" s="6">
        <v>42659.180983796294</v>
      </c>
      <c r="R15" s="1">
        <f t="shared" si="7"/>
        <v>5.4503127931034996</v>
      </c>
      <c r="U15" s="8">
        <f t="shared" si="0"/>
        <v>0.1500138758452591</v>
      </c>
      <c r="V15" s="1">
        <f t="shared" si="8"/>
        <v>1.6877470892613142</v>
      </c>
      <c r="X15" s="1">
        <f t="shared" si="9"/>
        <v>0.93416025788970036</v>
      </c>
    </row>
    <row r="16" spans="1:24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16</v>
      </c>
      <c r="P16">
        <v>359</v>
      </c>
      <c r="Q16" s="6">
        <v>42659.222662037035</v>
      </c>
    </row>
    <row r="17" spans="1:24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17</v>
      </c>
      <c r="P17">
        <v>718</v>
      </c>
      <c r="Q17" s="6">
        <v>42659.305902777778</v>
      </c>
    </row>
    <row r="18" spans="1:24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18</v>
      </c>
      <c r="P18">
        <v>359</v>
      </c>
      <c r="Q18" s="6">
        <v>42659.347581018519</v>
      </c>
      <c r="R18" s="1">
        <f>$F$17-F18</f>
        <v>2.1048925517241024</v>
      </c>
      <c r="S18" s="1">
        <f>INDEX(LINEST(R18:R20,K18:K20),1)</f>
        <v>0.50984459979769869</v>
      </c>
      <c r="T18" s="1">
        <f>INDEX(LINEST(R18:R20,K18:K20),2)</f>
        <v>6.0992591264808382E-2</v>
      </c>
      <c r="U18" s="8">
        <f t="shared" si="0"/>
        <v>0.1594005709681188</v>
      </c>
      <c r="V18" s="1">
        <f>L18^2</f>
        <v>0.64101861187517872</v>
      </c>
      <c r="W18" s="8">
        <f>INDEX(LINEST(R18:R20,V18:V20),1)</f>
        <v>3.0358305845820124</v>
      </c>
      <c r="X18" s="1">
        <f>B18/A18</f>
        <v>0.93062198471028601</v>
      </c>
    </row>
    <row r="19" spans="1:24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19</v>
      </c>
      <c r="P19">
        <v>359</v>
      </c>
      <c r="Q19" s="6">
        <v>42659.389247685183</v>
      </c>
      <c r="R19" s="1">
        <f t="shared" ref="R19:R20" si="10">$F$17-F19</f>
        <v>3.8882887241379009</v>
      </c>
      <c r="U19" s="8">
        <f t="shared" si="0"/>
        <v>0.16184640439506973</v>
      </c>
      <c r="V19" s="1">
        <f t="shared" ref="V19:V20" si="11">L19^2</f>
        <v>1.2113026745611017</v>
      </c>
      <c r="X19" s="1">
        <f t="shared" ref="X19:X20" si="12">B19/A19</f>
        <v>0.93096286205329104</v>
      </c>
    </row>
    <row r="20" spans="1:24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20</v>
      </c>
      <c r="P20">
        <v>359</v>
      </c>
      <c r="Q20" s="6">
        <v>42659.430925925924</v>
      </c>
      <c r="R20" s="1">
        <f t="shared" si="10"/>
        <v>6.1004233103448016</v>
      </c>
      <c r="U20" s="8">
        <f t="shared" si="0"/>
        <v>0.16495954617013353</v>
      </c>
      <c r="V20" s="1">
        <f t="shared" si="11"/>
        <v>1.9556916253919194</v>
      </c>
      <c r="X20" s="1">
        <f t="shared" si="12"/>
        <v>0.93145210078657048</v>
      </c>
    </row>
    <row r="21" spans="1:24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21</v>
      </c>
      <c r="P21">
        <v>359</v>
      </c>
      <c r="Q21" s="6">
        <v>42659.472604166665</v>
      </c>
    </row>
    <row r="22" spans="1:24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22</v>
      </c>
      <c r="P22">
        <v>719</v>
      </c>
      <c r="Q22" s="6">
        <v>42659.555960648147</v>
      </c>
    </row>
    <row r="23" spans="1:24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23</v>
      </c>
      <c r="P23">
        <v>359</v>
      </c>
      <c r="Q23" s="6">
        <v>42659.597627314812</v>
      </c>
      <c r="R23" s="1">
        <f>$F$22-F23</f>
        <v>2.0038314827585992</v>
      </c>
      <c r="S23" s="1">
        <f>INDEX(LINEST(R23:R25,K23:K25),1)</f>
        <v>0.54963086862545396</v>
      </c>
      <c r="T23" s="1">
        <f>INDEX(LINEST(R23:R25,K23:K25),2)</f>
        <v>1.6807077853681296E-2</v>
      </c>
      <c r="U23" s="8">
        <f t="shared" si="0"/>
        <v>0.17679126440927714</v>
      </c>
      <c r="V23" s="1">
        <f>L23^2</f>
        <v>0.64124253353162952</v>
      </c>
      <c r="W23" s="8">
        <f>INDEX(LINEST(R23:R25,V23:V25),1)</f>
        <v>2.9841252314746822</v>
      </c>
      <c r="X23" s="1">
        <f>B23/A23</f>
        <v>0.92855131402146318</v>
      </c>
    </row>
    <row r="24" spans="1:24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24</v>
      </c>
      <c r="P24">
        <v>359</v>
      </c>
      <c r="Q24" s="6">
        <v>42659.639305555553</v>
      </c>
      <c r="R24" s="1">
        <f t="shared" ref="R24:R25" si="13">$F$22-F24</f>
        <v>3.7511675862069005</v>
      </c>
      <c r="U24" s="8">
        <f t="shared" si="0"/>
        <v>0.17890427775310408</v>
      </c>
      <c r="V24" s="1">
        <f t="shared" ref="V24:V25" si="14">L24^2</f>
        <v>1.2117192654566249</v>
      </c>
      <c r="X24" s="1">
        <f t="shared" ref="X24:X25" si="15">B24/A24</f>
        <v>0.92858693519814028</v>
      </c>
    </row>
    <row r="25" spans="1:24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25</v>
      </c>
      <c r="P25">
        <v>359</v>
      </c>
      <c r="Q25" s="6">
        <v>42659.680983796294</v>
      </c>
      <c r="R25" s="1">
        <f t="shared" si="13"/>
        <v>5.9303091724138</v>
      </c>
      <c r="U25" s="8">
        <f>L25^2/K25</f>
        <v>0.18161989904831788</v>
      </c>
      <c r="V25" s="1">
        <f t="shared" si="14"/>
        <v>1.9557606810139718</v>
      </c>
      <c r="X25" s="1">
        <f t="shared" si="15"/>
        <v>0.92869444794408518</v>
      </c>
    </row>
    <row r="26" spans="1:24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26</v>
      </c>
      <c r="P26">
        <v>359</v>
      </c>
      <c r="Q26" s="6">
        <v>42659.722662037035</v>
      </c>
    </row>
    <row r="27" spans="1:24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27</v>
      </c>
      <c r="P27">
        <v>719</v>
      </c>
      <c r="Q27" s="6">
        <v>42659.806006944447</v>
      </c>
    </row>
    <row r="28" spans="1:24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28</v>
      </c>
      <c r="P28">
        <v>358</v>
      </c>
      <c r="Q28" s="6">
        <v>42659.847569444442</v>
      </c>
      <c r="R28" s="1">
        <f>$F$27-F28</f>
        <v>2.4292346551724009</v>
      </c>
      <c r="S28" s="1">
        <f>INDEX(LINEST(R28:R30,K28:K30),1)</f>
        <v>0.564137885693062</v>
      </c>
      <c r="T28" s="1">
        <f>INDEX(LINEST(R28:R30,K28:K30),2)</f>
        <v>3.3539119184982091E-2</v>
      </c>
      <c r="U28" s="8">
        <f t="shared" si="0"/>
        <v>0.19068719213743843</v>
      </c>
      <c r="V28" s="1">
        <f>L28^2</f>
        <v>0.80888351603333775</v>
      </c>
      <c r="W28" s="8">
        <f>INDEX(LINEST(R28:R30,V28:V30),1)</f>
        <v>2.8398574671818286</v>
      </c>
      <c r="X28" s="1">
        <f>B28/A28</f>
        <v>0.92635067829360895</v>
      </c>
    </row>
    <row r="29" spans="1:24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29</v>
      </c>
      <c r="P29">
        <v>359</v>
      </c>
      <c r="Q29" s="6">
        <v>42659.889247685183</v>
      </c>
      <c r="R29" s="1">
        <f t="shared" ref="R29:R30" si="16">$F$27-F29</f>
        <v>4.2350274482759005</v>
      </c>
      <c r="U29" s="8">
        <f t="shared" si="0"/>
        <v>0.19287528440796931</v>
      </c>
      <c r="V29" s="1">
        <f t="shared" ref="V29:V30" si="17">L29^2</f>
        <v>1.4380994964480296</v>
      </c>
      <c r="X29" s="1">
        <f t="shared" ref="X29:X30" si="18">B29/A29</f>
        <v>0.92635840787312906</v>
      </c>
    </row>
    <row r="30" spans="1:24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30</v>
      </c>
      <c r="P30">
        <v>359</v>
      </c>
      <c r="Q30" s="6">
        <v>42659.930925925924</v>
      </c>
      <c r="R30" s="1">
        <f t="shared" si="16"/>
        <v>6.5042073793102979</v>
      </c>
      <c r="U30" s="8">
        <f t="shared" si="0"/>
        <v>0.19564237901726844</v>
      </c>
      <c r="V30" s="1">
        <f t="shared" si="17"/>
        <v>2.243281918787273</v>
      </c>
      <c r="X30" s="1">
        <f t="shared" si="18"/>
        <v>0.92640584124412451</v>
      </c>
    </row>
    <row r="31" spans="1:24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31</v>
      </c>
      <c r="P31">
        <v>359</v>
      </c>
      <c r="Q31" s="6">
        <v>42659.972604166665</v>
      </c>
    </row>
    <row r="32" spans="1:24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32</v>
      </c>
      <c r="P32">
        <v>719</v>
      </c>
      <c r="Q32" s="6">
        <v>42660.055949074071</v>
      </c>
    </row>
    <row r="33" spans="1:24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33</v>
      </c>
      <c r="P33">
        <v>359</v>
      </c>
      <c r="Q33" s="6">
        <v>42660.097627314812</v>
      </c>
      <c r="R33" s="1">
        <f>$F$32-F33</f>
        <v>2.3157362413792981</v>
      </c>
      <c r="S33" s="1">
        <f>INDEX(LINEST(R33:R35,K33:K35),1)</f>
        <v>0.57317610824162468</v>
      </c>
      <c r="T33" s="1">
        <f>INDEX(LINEST(R33:R35,K33:K35),2)</f>
        <v>2.5744028298318788E-2</v>
      </c>
      <c r="U33" s="8">
        <f t="shared" ref="U33:U35" si="19">L33^2/K33</f>
        <v>0.20190617785386369</v>
      </c>
      <c r="V33" s="1">
        <f>L33^2</f>
        <v>0.80895887958958601</v>
      </c>
      <c r="W33" s="8">
        <f>INDEX(LINEST(R33:R35,V33:V35),1)</f>
        <v>2.7380287924753932</v>
      </c>
      <c r="X33" s="1">
        <f>B33/A33</f>
        <v>0.92460585595392208</v>
      </c>
    </row>
    <row r="34" spans="1:24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34</v>
      </c>
      <c r="P34">
        <v>359</v>
      </c>
      <c r="Q34" s="6">
        <v>42660.139305555553</v>
      </c>
      <c r="R34" s="1">
        <f t="shared" ref="R34:R35" si="20">$F$32-F34</f>
        <v>4.0786932758621006</v>
      </c>
      <c r="U34" s="8">
        <f t="shared" si="19"/>
        <v>0.20396504024418446</v>
      </c>
      <c r="V34" s="1">
        <f t="shared" ref="V34:V35" si="21">L34^2</f>
        <v>1.43808411354692</v>
      </c>
      <c r="X34" s="1">
        <f t="shared" ref="X34:X35" si="22">B34/A34</f>
        <v>0.92459229446858604</v>
      </c>
    </row>
    <row r="35" spans="1:24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35</v>
      </c>
      <c r="P35">
        <v>359</v>
      </c>
      <c r="Q35" s="6">
        <v>42660.180983796294</v>
      </c>
      <c r="R35" s="1">
        <f t="shared" si="20"/>
        <v>6.2464275862068988</v>
      </c>
      <c r="U35" s="8">
        <f t="shared" si="19"/>
        <v>0.20653445032080778</v>
      </c>
      <c r="V35" s="1">
        <f t="shared" si="21"/>
        <v>2.2433900686174266</v>
      </c>
      <c r="X35" s="1">
        <f t="shared" si="22"/>
        <v>0.92461130246221612</v>
      </c>
    </row>
    <row r="36" spans="1:24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36</v>
      </c>
      <c r="P36">
        <v>359</v>
      </c>
      <c r="Q36" s="6">
        <v>42660.222650462965</v>
      </c>
    </row>
    <row r="37" spans="1:24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37</v>
      </c>
      <c r="P37">
        <v>719</v>
      </c>
      <c r="Q37" s="6">
        <v>42660.306006944447</v>
      </c>
    </row>
    <row r="38" spans="1:24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38</v>
      </c>
      <c r="P38">
        <v>359</v>
      </c>
      <c r="Q38" s="6">
        <v>42660.347685185188</v>
      </c>
      <c r="R38" s="1">
        <f>$F$37-F38</f>
        <v>2.2369820344827005</v>
      </c>
      <c r="S38" s="1">
        <f>INDEX(LINEST(R38:R40,K38:K40),1)</f>
        <v>0.57515277882286187</v>
      </c>
      <c r="T38" s="1">
        <f>INDEX(LINEST(R38:R40,K38:K40),2)</f>
        <v>5.3986400675834822E-2</v>
      </c>
      <c r="U38" s="8">
        <f t="shared" ref="U38:U40" si="23">L38^2/K38</f>
        <v>0.21236167138981588</v>
      </c>
      <c r="V38" s="1">
        <f>L38^2</f>
        <v>0.80905409700301512</v>
      </c>
      <c r="W38" s="8">
        <f>INDEX(LINEST(R38:R40,V38:V40),1)</f>
        <v>2.6210419692951126</v>
      </c>
      <c r="X38" s="1">
        <f>B38/A38</f>
        <v>0.92343643071828008</v>
      </c>
    </row>
    <row r="39" spans="1:24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39</v>
      </c>
      <c r="P39">
        <v>358</v>
      </c>
      <c r="Q39" s="6">
        <v>42660.389247685183</v>
      </c>
      <c r="R39" s="1">
        <f t="shared" ref="R39:R40" si="24">$F$37-F39</f>
        <v>3.9289756896550969</v>
      </c>
      <c r="U39" s="8">
        <f t="shared" si="23"/>
        <v>0.21431337966870243</v>
      </c>
      <c r="V39" s="1">
        <f t="shared" ref="V39:V40" si="25">L39^2</f>
        <v>1.4383932760242661</v>
      </c>
      <c r="X39" s="1">
        <f t="shared" ref="X39:X40" si="26">B39/A39</f>
        <v>0.92340569852888665</v>
      </c>
    </row>
    <row r="40" spans="1:24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40</v>
      </c>
      <c r="P40">
        <v>359</v>
      </c>
      <c r="Q40" s="6">
        <v>42660.430925925924</v>
      </c>
      <c r="R40" s="1">
        <f t="shared" si="24"/>
        <v>5.9997014482758004</v>
      </c>
      <c r="U40" s="8">
        <f t="shared" si="23"/>
        <v>0.21677062299784469</v>
      </c>
      <c r="V40" s="1">
        <f t="shared" si="25"/>
        <v>2.2433647611169514</v>
      </c>
      <c r="X40" s="1">
        <f t="shared" si="26"/>
        <v>0.92340680837229006</v>
      </c>
    </row>
    <row r="41" spans="1:24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41</v>
      </c>
      <c r="P41">
        <v>359</v>
      </c>
      <c r="Q41" s="6">
        <v>42660.472592592596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D1" workbookViewId="0">
      <selection activeCell="O35" sqref="O35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8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sri-ipb2-he-123116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8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8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8">
        <f>INDEX(LINEST(R3:R5,K3:K5),1)</f>
        <v>0.41462752246082857</v>
      </c>
      <c r="T3" s="8">
        <f>INDEX(LINEST(R3:R5,K3:K5),2)</f>
        <v>-2.2669770660140198E-2</v>
      </c>
      <c r="U3" s="8">
        <f t="shared" ref="U3:U30" si="0">L3^2/K3</f>
        <v>0.11857357184563605</v>
      </c>
      <c r="V3" s="1">
        <f>L3^2</f>
        <v>0.48876404932452289</v>
      </c>
      <c r="W3" s="8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8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8"/>
      <c r="T4" s="8"/>
      <c r="U4" s="8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8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8"/>
      <c r="T5" s="8"/>
      <c r="U5" s="8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8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8"/>
      <c r="T6" s="8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8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8"/>
      <c r="T7" s="8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8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8">
        <f>INDEX(LINEST(R8:R10,K8:K10),1)</f>
        <v>0.44633316183059091</v>
      </c>
      <c r="T8" s="8">
        <f>INDEX(LINEST(R8:R10,K8:K10),2)</f>
        <v>7.0794108198982908E-2</v>
      </c>
      <c r="U8" s="8">
        <f t="shared" si="0"/>
        <v>0.12979646802630462</v>
      </c>
      <c r="V8" s="1">
        <f>L8^2</f>
        <v>0.4885737152774749</v>
      </c>
      <c r="W8" s="8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8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8"/>
      <c r="T9" s="8"/>
      <c r="U9" s="8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8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8"/>
      <c r="T10" s="8"/>
      <c r="U10" s="8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8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8"/>
      <c r="T11" s="8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8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8"/>
      <c r="T12" s="8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8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8">
        <f>INDEX(LINEST(R13:R15,K13:K15),1)</f>
        <v>0.48622472393412042</v>
      </c>
      <c r="T13" s="8">
        <f>INDEX(LINEST(R13:R15,K13:K15),2)</f>
        <v>4.3693568811475014E-2</v>
      </c>
      <c r="U13" s="8">
        <f t="shared" si="0"/>
        <v>0.14225277942547235</v>
      </c>
      <c r="V13" s="1">
        <f>L13^2</f>
        <v>0.48874997066361492</v>
      </c>
      <c r="W13" s="8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8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8"/>
      <c r="T14" s="8"/>
      <c r="U14" s="8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8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8"/>
      <c r="T15" s="8"/>
      <c r="U15" s="8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8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8"/>
      <c r="T16" s="8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8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8"/>
      <c r="T17" s="8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8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8">
        <f>INDEX(LINEST(R18:R20,K18:K20),1)</f>
        <v>0.51459545414595143</v>
      </c>
      <c r="T18" s="8">
        <f>INDEX(LINEST(R18:R20,K18:K20),2)</f>
        <v>5.2223277952798242E-2</v>
      </c>
      <c r="U18" s="8">
        <f t="shared" si="0"/>
        <v>0.15724615066173778</v>
      </c>
      <c r="V18" s="1">
        <f>L18^2</f>
        <v>0.63888798690475079</v>
      </c>
      <c r="W18" s="8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8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8"/>
      <c r="T19" s="8"/>
      <c r="U19" s="8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8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8"/>
      <c r="T20" s="8"/>
      <c r="U20" s="8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8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8"/>
      <c r="T21" s="8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8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8"/>
      <c r="T22" s="8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8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8">
        <f>INDEX(LINEST(R23:R25,K23:K25),1)</f>
        <v>0.55250355838357734</v>
      </c>
      <c r="T23" s="8">
        <f>INDEX(LINEST(R23:R25,K23:K25),2)</f>
        <v>2.4142793412988528E-2</v>
      </c>
      <c r="U23" s="8">
        <f t="shared" si="0"/>
        <v>0.17426760390224144</v>
      </c>
      <c r="V23" s="1">
        <f>L23^2</f>
        <v>0.63898186731096374</v>
      </c>
      <c r="W23" s="8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8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8"/>
      <c r="T24" s="8"/>
      <c r="U24" s="8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8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8"/>
      <c r="T25" s="8"/>
      <c r="U25" s="8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8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8"/>
      <c r="T26" s="8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8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8"/>
      <c r="T27" s="8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8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8">
        <f>INDEX(LINEST(R28:R30,K28:K30),1)</f>
        <v>0.56209418799534838</v>
      </c>
      <c r="T28" s="8">
        <f>INDEX(LINEST(R28:R30,K28:K30),2)</f>
        <v>0.10222705259798204</v>
      </c>
      <c r="U28" s="8">
        <f t="shared" si="0"/>
        <v>0.18848054283130039</v>
      </c>
      <c r="V28" s="1">
        <f>L28^2</f>
        <v>0.80685077041542086</v>
      </c>
      <c r="W28" s="8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8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8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8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8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8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8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8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C1" workbookViewId="0">
      <selection activeCell="W8" sqref="W8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17" max="17" width="14.85546875" bestFit="1" customWidth="1"/>
    <col min="18" max="18" width="9.140625" style="1"/>
    <col min="19" max="19" width="14.42578125" style="1" bestFit="1" customWidth="1"/>
    <col min="20" max="20" width="9.140625" style="1"/>
  </cols>
  <sheetData>
    <row r="1" spans="1:24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684</v>
      </c>
      <c r="Q2" s="6">
        <v>42712.661099537036</v>
      </c>
      <c r="U2" s="1"/>
      <c r="V2" s="1"/>
      <c r="X2" s="1"/>
    </row>
    <row r="3" spans="1:24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2</v>
      </c>
      <c r="P3">
        <v>360</v>
      </c>
      <c r="Q3" s="6">
        <v>42712.702881944446</v>
      </c>
      <c r="R3" s="1">
        <f>$F$2-F3</f>
        <v>1.3283086551723997</v>
      </c>
      <c r="S3" s="1">
        <f>INDEX(LINEST(R3:R5,K3:K5),1)</f>
        <v>0.54106826587968793</v>
      </c>
      <c r="T3" s="1">
        <f>INDEX(LINEST(R3:R5,K3:K5),2)</f>
        <v>6.7985929751650076E-2</v>
      </c>
      <c r="U3" s="1">
        <f>L3^2/K3</f>
        <v>0.21089127788239301</v>
      </c>
      <c r="V3" s="1">
        <f>L3^2</f>
        <v>0.49203660146545697</v>
      </c>
      <c r="W3" s="8">
        <f>INDEX(LINEST(R4:R5,V4:V5),1)</f>
        <v>2.4738845449603368</v>
      </c>
      <c r="X3" s="1">
        <f>B3/A3</f>
        <v>0.91284163328141799</v>
      </c>
    </row>
    <row r="4" spans="1:24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3</v>
      </c>
      <c r="P4">
        <v>359</v>
      </c>
      <c r="Q4" s="6">
        <v>42712.74454861111</v>
      </c>
      <c r="R4" s="1">
        <f>$F$2-F4</f>
        <v>1.3332318275862001</v>
      </c>
      <c r="U4" s="1">
        <f t="shared" ref="U4:U20" si="0">L4^2/K4</f>
        <v>0.21087508001925351</v>
      </c>
      <c r="V4" s="1">
        <f t="shared" ref="V4:V5" si="1">L4^2</f>
        <v>0.49231204683726809</v>
      </c>
      <c r="X4" s="1">
        <f t="shared" ref="X4:X5" si="2">B4/A4</f>
        <v>0.91287554278248895</v>
      </c>
    </row>
    <row r="5" spans="1:24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4</v>
      </c>
      <c r="P5">
        <v>359</v>
      </c>
      <c r="Q5" s="6">
        <v>42712.786215277774</v>
      </c>
      <c r="R5" s="1">
        <f>$F$2-F5</f>
        <v>4.3078510689654994</v>
      </c>
      <c r="U5" s="1">
        <f t="shared" si="0"/>
        <v>0.2162708562222761</v>
      </c>
      <c r="V5" s="1">
        <f t="shared" si="1"/>
        <v>1.694720319057988</v>
      </c>
      <c r="X5" s="1">
        <f t="shared" si="2"/>
        <v>0.91324203736550591</v>
      </c>
    </row>
    <row r="6" spans="1:24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5</v>
      </c>
      <c r="P6">
        <v>359</v>
      </c>
      <c r="Q6" s="6">
        <v>42712.827881944446</v>
      </c>
      <c r="U6" s="1"/>
      <c r="V6" s="1"/>
      <c r="X6" s="1"/>
    </row>
    <row r="7" spans="1:24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6</v>
      </c>
      <c r="P7">
        <v>719</v>
      </c>
      <c r="Q7" s="6">
        <v>42712.911215277774</v>
      </c>
      <c r="U7" s="1"/>
      <c r="V7" s="1"/>
      <c r="X7" s="1"/>
    </row>
    <row r="8" spans="1:24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7</v>
      </c>
      <c r="P8">
        <v>359</v>
      </c>
      <c r="Q8" s="6">
        <v>42712.952881944446</v>
      </c>
      <c r="R8" s="1">
        <f>$F$7-F8</f>
        <v>1.288039931034497</v>
      </c>
      <c r="S8" s="1">
        <f>INDEX(LINEST(R8:R10,K8:K10),1)</f>
        <v>0.57533591193142197</v>
      </c>
      <c r="T8" s="1">
        <f>INDEX(LINEST(R8:R10,K8:K10),2)</f>
        <v>9.0573467982744127E-2</v>
      </c>
      <c r="U8" s="1">
        <f>L8^2/K8</f>
        <v>0.23589009528313801</v>
      </c>
      <c r="V8" s="1">
        <f>L8^2</f>
        <v>0.49226688243377731</v>
      </c>
      <c r="W8" s="8">
        <f>INDEX(LINEST(R8:R10,V8:V10),1)</f>
        <v>2.3715795139513443</v>
      </c>
      <c r="X8" s="1">
        <f>B8/A8</f>
        <v>0.91429278483405751</v>
      </c>
    </row>
    <row r="9" spans="1:24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8</v>
      </c>
      <c r="P9">
        <v>359</v>
      </c>
      <c r="Q9" s="6">
        <v>42712.99454861111</v>
      </c>
      <c r="R9" s="1">
        <f>$F$7-F9</f>
        <v>2.5165317586206974</v>
      </c>
      <c r="U9" s="1">
        <f t="shared" si="0"/>
        <v>0.23791486487075958</v>
      </c>
      <c r="V9" s="1">
        <f t="shared" ref="V9:V10" si="3">L9^2</f>
        <v>1.0008991305895643</v>
      </c>
      <c r="X9" s="1">
        <f t="shared" ref="X9:X10" si="4">B9/A9</f>
        <v>0.91414672064718749</v>
      </c>
    </row>
    <row r="10" spans="1:24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9</v>
      </c>
      <c r="P10">
        <v>359</v>
      </c>
      <c r="Q10" s="6">
        <v>42713.036215277774</v>
      </c>
      <c r="R10" s="1">
        <f>$F$7-F10</f>
        <v>4.1422275862069</v>
      </c>
      <c r="U10" s="1">
        <f t="shared" si="0"/>
        <v>0.24052814797124883</v>
      </c>
      <c r="V10" s="1">
        <f t="shared" si="3"/>
        <v>1.6948474710556289</v>
      </c>
      <c r="X10" s="1">
        <f t="shared" si="4"/>
        <v>0.91405440577240205</v>
      </c>
    </row>
    <row r="11" spans="1:24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10</v>
      </c>
      <c r="P11">
        <v>359</v>
      </c>
      <c r="Q11" s="6">
        <v>42713.077881944446</v>
      </c>
      <c r="U11" s="1"/>
      <c r="V11" s="1"/>
      <c r="X11" s="1"/>
    </row>
    <row r="12" spans="1:24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11</v>
      </c>
      <c r="P12">
        <v>719</v>
      </c>
      <c r="Q12" s="6">
        <v>42713.161215277774</v>
      </c>
      <c r="U12" s="1"/>
      <c r="V12" s="1"/>
      <c r="X12" s="1"/>
    </row>
    <row r="13" spans="1:24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12</v>
      </c>
      <c r="P13">
        <v>359</v>
      </c>
      <c r="Q13" s="6">
        <v>42713.202881944446</v>
      </c>
      <c r="R13" s="1">
        <f>$F$12-F13</f>
        <v>1.1653001034481996</v>
      </c>
      <c r="S13" s="1">
        <f>INDEX(LINEST(R13:R15,K13:K15),1)</f>
        <v>0.61226123936157706</v>
      </c>
      <c r="T13" s="1">
        <f>INDEX(LINEST(R13:R15,K13:K15),2)</f>
        <v>2.554615070720434E-2</v>
      </c>
      <c r="U13" s="1">
        <f t="shared" si="0"/>
        <v>0.26431942423004151</v>
      </c>
      <c r="V13" s="1">
        <f>L13^2</f>
        <v>0.49208686908314953</v>
      </c>
      <c r="W13" s="8">
        <f>INDEX(LINEST(R13:R15,V13:V15),1)</f>
        <v>2.2685691808245898</v>
      </c>
      <c r="X13" s="1">
        <f>B13/A13</f>
        <v>0.91275348056083583</v>
      </c>
    </row>
    <row r="14" spans="1:24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13</v>
      </c>
      <c r="P14">
        <v>359</v>
      </c>
      <c r="Q14" s="6">
        <v>42713.24454861111</v>
      </c>
      <c r="R14" s="1">
        <f>$F$12-F14</f>
        <v>2.3302846206896</v>
      </c>
      <c r="U14" s="1">
        <f t="shared" si="0"/>
        <v>0.26600571029069175</v>
      </c>
      <c r="V14" s="1">
        <f t="shared" ref="V14:V15" si="5">L14^2</f>
        <v>1.0012505286422517</v>
      </c>
      <c r="X14" s="1">
        <f t="shared" ref="X14:X15" si="6">B14/A14</f>
        <v>0.91255247409166462</v>
      </c>
    </row>
    <row r="15" spans="1:24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14</v>
      </c>
      <c r="P15">
        <v>359</v>
      </c>
      <c r="Q15" s="6">
        <v>42713.286215277774</v>
      </c>
      <c r="R15" s="1">
        <f>$F$12-F15</f>
        <v>3.8951769655171979</v>
      </c>
      <c r="U15" s="1">
        <f t="shared" si="0"/>
        <v>0.26818275713699619</v>
      </c>
      <c r="V15" s="1">
        <f t="shared" si="5"/>
        <v>1.6950090647767573</v>
      </c>
      <c r="X15" s="1">
        <f t="shared" si="6"/>
        <v>0.91228988382440679</v>
      </c>
    </row>
    <row r="16" spans="1:24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15</v>
      </c>
      <c r="P16">
        <v>359</v>
      </c>
      <c r="Q16" s="6">
        <v>42713.327881944446</v>
      </c>
      <c r="U16" s="1"/>
      <c r="V16" s="1"/>
      <c r="X16" s="1"/>
    </row>
    <row r="17" spans="1:24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16</v>
      </c>
      <c r="P17">
        <v>719</v>
      </c>
      <c r="Q17" s="6">
        <v>42713.411215277774</v>
      </c>
      <c r="U17" s="1"/>
      <c r="V17" s="1"/>
      <c r="X17" s="1"/>
    </row>
    <row r="18" spans="1:24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17</v>
      </c>
      <c r="P18">
        <v>359</v>
      </c>
      <c r="Q18" s="6">
        <v>42713.452881944446</v>
      </c>
      <c r="R18" s="1">
        <f>$F$17-F18</f>
        <v>1.3885655862069015</v>
      </c>
      <c r="S18" s="1">
        <f>INDEX(LINEST(R18:R20,K18:K20),1)</f>
        <v>0.63279020984211687</v>
      </c>
      <c r="T18" s="1">
        <f>INDEX(LINEST(R18:R20,K18:K20),2)</f>
        <v>3.6572431534710681E-2</v>
      </c>
      <c r="U18" s="1">
        <f t="shared" si="0"/>
        <v>0.29787621528147962</v>
      </c>
      <c r="V18" s="1">
        <f>L18^2</f>
        <v>0.64068875663584168</v>
      </c>
      <c r="W18" s="8">
        <f>INDEX(LINEST(R18:R20,V18:V20),1)</f>
        <v>2.0847406398281443</v>
      </c>
      <c r="X18" s="1">
        <f>B18/A18</f>
        <v>0.91260315336329523</v>
      </c>
    </row>
    <row r="19" spans="1:24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18</v>
      </c>
      <c r="P19">
        <v>359</v>
      </c>
      <c r="Q19" s="6">
        <v>42713.49454861111</v>
      </c>
      <c r="R19" s="1">
        <f>$F$17-F19</f>
        <v>2.6174720689655047</v>
      </c>
      <c r="U19" s="1">
        <f t="shared" si="0"/>
        <v>0.29939272534655809</v>
      </c>
      <c r="V19" s="1">
        <f t="shared" ref="V19:V20" si="7">L19^2</f>
        <v>1.2134996164394893</v>
      </c>
      <c r="X19" s="1">
        <f t="shared" ref="X19:X20" si="8">B19/A19</f>
        <v>0.91232423816229313</v>
      </c>
    </row>
    <row r="20" spans="1:24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19</v>
      </c>
      <c r="P20">
        <v>359</v>
      </c>
      <c r="Q20" s="6">
        <v>42713.536215277774</v>
      </c>
      <c r="R20" s="1">
        <f>$F$17-F20</f>
        <v>4.1447118965517049</v>
      </c>
      <c r="U20" s="1">
        <f t="shared" si="0"/>
        <v>0.30159525300225654</v>
      </c>
      <c r="V20" s="1">
        <f t="shared" si="7"/>
        <v>1.9613357237899562</v>
      </c>
      <c r="X20" s="1">
        <f t="shared" si="8"/>
        <v>0.91200976878279949</v>
      </c>
    </row>
    <row r="21" spans="1:24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20</v>
      </c>
      <c r="P21">
        <v>359</v>
      </c>
      <c r="Q21" s="6">
        <v>42713.577881944446</v>
      </c>
      <c r="U21" s="1"/>
      <c r="V21" s="1"/>
      <c r="X21" s="1"/>
    </row>
    <row r="22" spans="1:24" x14ac:dyDescent="0.25">
      <c r="A22" s="3"/>
      <c r="B22" s="1"/>
      <c r="C22" s="1"/>
      <c r="F22" s="1"/>
      <c r="J22" s="1"/>
      <c r="K22" s="1"/>
      <c r="L22" s="1"/>
      <c r="M22" s="1"/>
      <c r="U22" s="1"/>
      <c r="V22" s="1"/>
      <c r="X22" s="1"/>
    </row>
    <row r="23" spans="1:24" x14ac:dyDescent="0.25">
      <c r="A23" s="3"/>
      <c r="B23" s="1"/>
      <c r="C23" s="1"/>
      <c r="F23" s="1"/>
      <c r="J23" s="1"/>
      <c r="K23" s="1"/>
      <c r="L23" s="1"/>
      <c r="M23" s="1"/>
      <c r="U23" s="1"/>
      <c r="V23" s="1"/>
      <c r="W23" s="8"/>
      <c r="X23" s="1"/>
    </row>
    <row r="24" spans="1:24" x14ac:dyDescent="0.25">
      <c r="A24" s="3"/>
      <c r="B24" s="1"/>
      <c r="C24" s="1"/>
      <c r="F24" s="1"/>
      <c r="J24" s="1"/>
      <c r="K24" s="1"/>
      <c r="L24" s="1"/>
      <c r="M24" s="1"/>
      <c r="U24" s="1"/>
      <c r="V24" s="1"/>
      <c r="X24" s="1"/>
    </row>
    <row r="25" spans="1:24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  <c r="X25" s="1"/>
    </row>
    <row r="26" spans="1:24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  <c r="X26" s="1"/>
    </row>
    <row r="27" spans="1:24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  <c r="X27" s="1"/>
    </row>
    <row r="28" spans="1:24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  <c r="W28" s="8"/>
      <c r="X28" s="1"/>
    </row>
    <row r="29" spans="1:24" x14ac:dyDescent="0.25">
      <c r="A29" s="3"/>
      <c r="B29" s="1"/>
      <c r="C29" s="1"/>
      <c r="F29" s="1"/>
      <c r="U29" s="1"/>
      <c r="V29" s="1"/>
      <c r="X29" s="1"/>
    </row>
    <row r="30" spans="1:24" x14ac:dyDescent="0.25">
      <c r="A30" s="3"/>
      <c r="B30" s="1"/>
      <c r="C30" s="1"/>
      <c r="F30" s="1"/>
      <c r="U30" s="1"/>
      <c r="V30" s="1"/>
      <c r="X30" s="1"/>
    </row>
    <row r="31" spans="1:24" x14ac:dyDescent="0.25">
      <c r="A31" s="3"/>
      <c r="B31" s="1"/>
      <c r="C31" s="1"/>
      <c r="U31" s="1"/>
      <c r="X31" s="1"/>
    </row>
    <row r="32" spans="1:24" x14ac:dyDescent="0.25">
      <c r="A32" s="3"/>
      <c r="B32" s="1"/>
      <c r="C32" s="1"/>
      <c r="X32" s="1"/>
    </row>
    <row r="33" spans="1:24" x14ac:dyDescent="0.25">
      <c r="A33" s="3"/>
      <c r="B33" s="1"/>
      <c r="C33" s="1"/>
      <c r="X33" s="1"/>
    </row>
    <row r="34" spans="1:24" x14ac:dyDescent="0.25">
      <c r="X34" s="1"/>
    </row>
    <row r="35" spans="1:24" x14ac:dyDescent="0.25">
      <c r="X35" s="1"/>
    </row>
    <row r="36" spans="1:24" x14ac:dyDescent="0.25">
      <c r="X36" s="1"/>
    </row>
    <row r="37" spans="1:24" x14ac:dyDescent="0.25">
      <c r="X37" s="1"/>
    </row>
    <row r="38" spans="1:24" x14ac:dyDescent="0.25">
      <c r="X38" s="1"/>
    </row>
    <row r="39" spans="1:24" x14ac:dyDescent="0.25">
      <c r="X39" s="1"/>
    </row>
    <row r="40" spans="1:24" x14ac:dyDescent="0.25">
      <c r="X40" s="1"/>
    </row>
    <row r="41" spans="1:24" x14ac:dyDescent="0.25">
      <c r="X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D1" workbookViewId="0">
      <selection activeCell="W29" sqref="W29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17" max="17" width="15.85546875" bestFit="1" customWidth="1"/>
    <col min="18" max="18" width="7.5703125" style="1" bestFit="1" customWidth="1"/>
    <col min="19" max="20" width="4.5703125" style="1" bestFit="1" customWidth="1"/>
    <col min="21" max="21" width="9.140625" style="8"/>
    <col min="22" max="22" width="6.42578125" bestFit="1" customWidth="1"/>
  </cols>
  <sheetData>
    <row r="1" spans="1:24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</v>
      </c>
      <c r="T1" s="1" t="s">
        <v>22</v>
      </c>
      <c r="U1" s="8" t="s">
        <v>23</v>
      </c>
      <c r="V1" s="1" t="s">
        <v>24</v>
      </c>
      <c r="W1" s="1" t="s">
        <v>27</v>
      </c>
      <c r="X1" s="1" t="s">
        <v>33</v>
      </c>
    </row>
    <row r="2" spans="1:24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1</v>
      </c>
      <c r="P2">
        <v>719</v>
      </c>
      <c r="Q2" s="6">
        <v>42734.839687500003</v>
      </c>
      <c r="V2" s="1"/>
      <c r="X2" s="1"/>
    </row>
    <row r="3" spans="1:24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2</v>
      </c>
      <c r="P3">
        <v>359</v>
      </c>
      <c r="Q3" s="6">
        <v>42734.881354166668</v>
      </c>
      <c r="R3" s="1">
        <f>$F$6-F3</f>
        <v>1.971327310344801</v>
      </c>
      <c r="S3" s="1">
        <f>INDEX(LINEST(R3:R5,K3:K5),1)</f>
        <v>0.40705552627584646</v>
      </c>
      <c r="T3" s="1">
        <f>INDEX(LINEST(R3:R5,K3:K5),2)</f>
        <v>0.26578117267334411</v>
      </c>
      <c r="U3" s="8">
        <f>L3^2/K3</f>
        <v>0.12010971116920721</v>
      </c>
      <c r="V3" s="1">
        <f>L3^2</f>
        <v>0.49214651806447685</v>
      </c>
      <c r="W3" s="8">
        <f>INDEX(LINEST(R3:R5,V3:V5),1)</f>
        <v>3.168655432600513</v>
      </c>
      <c r="X3" s="1">
        <f>B3/A3</f>
        <v>0.87947243941630093</v>
      </c>
    </row>
    <row r="4" spans="1:24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3</v>
      </c>
      <c r="P4">
        <v>359</v>
      </c>
      <c r="Q4" s="6">
        <v>42734.923020833332</v>
      </c>
      <c r="R4" s="1">
        <f>$F$6-F4</f>
        <v>3.5210277586206598</v>
      </c>
      <c r="U4" s="8">
        <f>L4^2/K4</f>
        <v>0.12262566813558599</v>
      </c>
      <c r="V4" s="1">
        <f>L4^2</f>
        <v>1.0012766830820792</v>
      </c>
      <c r="X4" s="1">
        <f t="shared" ref="X4:X5" si="0">B4/A4</f>
        <v>0.88092351083844522</v>
      </c>
    </row>
    <row r="5" spans="1:24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4</v>
      </c>
      <c r="P5">
        <v>359</v>
      </c>
      <c r="Q5" s="6">
        <v>42734.964687500003</v>
      </c>
      <c r="R5" s="1">
        <f>$F$6-F5</f>
        <v>5.6415098965516908</v>
      </c>
      <c r="U5" s="8">
        <f>L5^2/K5</f>
        <v>0.12581234461193411</v>
      </c>
      <c r="V5" s="1">
        <f>L5^2</f>
        <v>1.6519926625351196</v>
      </c>
      <c r="X5" s="1">
        <f t="shared" si="0"/>
        <v>0.88475663987849895</v>
      </c>
    </row>
    <row r="6" spans="1:24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5</v>
      </c>
      <c r="P6">
        <v>359</v>
      </c>
      <c r="Q6" s="6">
        <v>42735.006354166668</v>
      </c>
      <c r="X6" s="1"/>
    </row>
    <row r="7" spans="1:24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6</v>
      </c>
      <c r="P7">
        <v>719</v>
      </c>
      <c r="Q7" s="6">
        <v>42735.089687500003</v>
      </c>
      <c r="V7" s="1"/>
      <c r="X7" s="1"/>
    </row>
    <row r="8" spans="1:24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7</v>
      </c>
      <c r="P8">
        <v>360</v>
      </c>
      <c r="Q8" s="6">
        <v>42735.131469907406</v>
      </c>
      <c r="R8" s="1">
        <f>$F$7-F8</f>
        <v>1.8520063448276005</v>
      </c>
      <c r="S8" s="1">
        <f>INDEX(LINEST(R8:R10,K8:K10),1)</f>
        <v>0.47762490864991231</v>
      </c>
      <c r="T8" s="1">
        <f>INDEX(LINEST(R8:R10,K8:K10),2)</f>
        <v>9.0682082061018576E-2</v>
      </c>
      <c r="U8" s="8">
        <f>L8^2/K8</f>
        <v>0.1323510524329285</v>
      </c>
      <c r="V8" s="1">
        <f>L8^2</f>
        <v>0.49353465148004549</v>
      </c>
      <c r="W8" s="8">
        <f>INDEX(LINEST(R8:R10,V8:V10),1)</f>
        <v>3.4179956185693108</v>
      </c>
      <c r="X8" s="1">
        <f>B8/A8</f>
        <v>0.88102415297501324</v>
      </c>
    </row>
    <row r="9" spans="1:24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8</v>
      </c>
      <c r="P9">
        <v>359</v>
      </c>
      <c r="Q9" s="6">
        <v>42735.173136574071</v>
      </c>
      <c r="R9" s="1">
        <f>$F$7-F9</f>
        <v>3.6883610344827993</v>
      </c>
      <c r="U9" s="8">
        <f>L9^2/K9</f>
        <v>0.13446261454316977</v>
      </c>
      <c r="V9" s="1">
        <f>L9^2</f>
        <v>1.0030405836421135</v>
      </c>
      <c r="X9" s="1">
        <f t="shared" ref="X9:X10" si="1">B9/A9</f>
        <v>0.88272431037844379</v>
      </c>
    </row>
    <row r="10" spans="1:24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9</v>
      </c>
      <c r="P10">
        <v>359</v>
      </c>
      <c r="Q10" s="6">
        <v>42735.214803240742</v>
      </c>
      <c r="R10" s="1">
        <f>$F$7-F10</f>
        <v>5.9750809655173001</v>
      </c>
      <c r="U10" s="8">
        <f>L10^2/K10</f>
        <v>0.13740046917936502</v>
      </c>
      <c r="V10" s="1">
        <f>L10^2</f>
        <v>1.6971194823289819</v>
      </c>
      <c r="X10" s="1">
        <f t="shared" si="1"/>
        <v>0.88530320972601206</v>
      </c>
    </row>
    <row r="11" spans="1:24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10</v>
      </c>
      <c r="P11">
        <v>359</v>
      </c>
      <c r="Q11" s="6">
        <v>42735.256469907406</v>
      </c>
      <c r="X11" s="1"/>
    </row>
    <row r="12" spans="1:24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11</v>
      </c>
      <c r="P12">
        <v>719</v>
      </c>
      <c r="Q12" s="6">
        <v>42735.339803240742</v>
      </c>
      <c r="V12" s="1"/>
      <c r="X12" s="1"/>
    </row>
    <row r="13" spans="1:24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12</v>
      </c>
      <c r="P13">
        <v>359</v>
      </c>
      <c r="Q13" s="6">
        <v>42735.381469907406</v>
      </c>
      <c r="R13" s="1">
        <f>$F$12-F13</f>
        <v>1.7796894137931005</v>
      </c>
      <c r="S13" s="1">
        <f>INDEX(LINEST(R13:R15,K13:K15),1)</f>
        <v>0.5168377228958605</v>
      </c>
      <c r="T13" s="1">
        <f>INDEX(LINEST(R13:R15,K13:K15),2)</f>
        <v>5.4012764192393981E-2</v>
      </c>
      <c r="U13" s="8">
        <f>L13^2/K13</f>
        <v>0.14627471126836214</v>
      </c>
      <c r="V13" s="1">
        <f>L13^2</f>
        <v>0.49407849303075368</v>
      </c>
      <c r="W13" s="8">
        <f>INDEX(LINEST(R13:R15,V13:V15),1)</f>
        <v>3.3855487392292249</v>
      </c>
      <c r="X13" s="1">
        <f>B13/A13</f>
        <v>0.88096398424313871</v>
      </c>
    </row>
    <row r="14" spans="1:24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13</v>
      </c>
      <c r="P14">
        <v>359</v>
      </c>
      <c r="Q14" s="6">
        <v>42735.423136574071</v>
      </c>
      <c r="R14" s="1">
        <f>$F$12-F14</f>
        <v>3.5895087241379002</v>
      </c>
      <c r="U14" s="8">
        <f>L14^2/K14</f>
        <v>0.14808060168302214</v>
      </c>
      <c r="V14" s="1">
        <f>L14^2</f>
        <v>1.0028683502099145</v>
      </c>
      <c r="X14" s="1">
        <f t="shared" ref="X14:X15" si="2">B14/A14</f>
        <v>0.88213240483340472</v>
      </c>
    </row>
    <row r="15" spans="1:24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14</v>
      </c>
      <c r="P15">
        <v>359</v>
      </c>
      <c r="Q15" s="6">
        <v>42735.464803240742</v>
      </c>
      <c r="R15" s="1">
        <f>$F$12-F15</f>
        <v>5.8601839310343991</v>
      </c>
      <c r="U15" s="8">
        <f>L15^2/K15</f>
        <v>0.15065009776735885</v>
      </c>
      <c r="V15" s="1">
        <f>L15^2</f>
        <v>1.6968297345567112</v>
      </c>
      <c r="X15" s="1">
        <f t="shared" si="2"/>
        <v>0.88396966902635143</v>
      </c>
    </row>
    <row r="16" spans="1:24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15</v>
      </c>
      <c r="P16">
        <v>359</v>
      </c>
      <c r="Q16" s="6">
        <v>42735.506469907406</v>
      </c>
      <c r="X16" s="1"/>
    </row>
    <row r="17" spans="1:24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16</v>
      </c>
      <c r="P17">
        <v>719</v>
      </c>
      <c r="Q17" s="6">
        <v>42735.589803240742</v>
      </c>
      <c r="V17" s="1"/>
      <c r="X17" s="1"/>
    </row>
    <row r="18" spans="1:24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17</v>
      </c>
      <c r="P18">
        <v>359</v>
      </c>
      <c r="Q18" s="6">
        <v>42735.631469907406</v>
      </c>
      <c r="R18" s="1">
        <f>$F$17-F18</f>
        <v>2.1728630344828019</v>
      </c>
      <c r="S18" s="1">
        <f>INDEX(LINEST(R18:R20,K18:K20),1)</f>
        <v>0.54784035736361258</v>
      </c>
      <c r="T18" s="1">
        <f>INDEX(LINEST(R18:R20,K18:K20),2)</f>
        <v>2.8908198553733833E-2</v>
      </c>
      <c r="U18" s="8">
        <f>L18^2/K18</f>
        <v>0.16341180810173728</v>
      </c>
      <c r="V18" s="1">
        <f>L18^2</f>
        <v>0.64236532625472476</v>
      </c>
      <c r="W18" s="8">
        <f>INDEX(LINEST(R18:R20,V18:V20),1)</f>
        <v>3.2278897032916083</v>
      </c>
      <c r="X18" s="1">
        <f>B18/A18</f>
        <v>0.88404814602340154</v>
      </c>
    </row>
    <row r="19" spans="1:24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18</v>
      </c>
      <c r="P19">
        <v>359</v>
      </c>
      <c r="Q19" s="6">
        <v>42735.673136574071</v>
      </c>
      <c r="R19" s="1">
        <f>$F$17-F19</f>
        <v>4.0769718965517008</v>
      </c>
      <c r="U19" s="8">
        <f>L19^2/K19</f>
        <v>0.16519328462940919</v>
      </c>
      <c r="V19" s="1">
        <f>L19^2</f>
        <v>1.2154755322630455</v>
      </c>
      <c r="X19" s="1">
        <f t="shared" ref="X19:X20" si="3">B19/A19</f>
        <v>0.8850525195504606</v>
      </c>
    </row>
    <row r="20" spans="1:24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19</v>
      </c>
      <c r="P20">
        <v>359</v>
      </c>
      <c r="Q20" s="6">
        <v>42735.714803240742</v>
      </c>
      <c r="R20" s="1">
        <f>$F$17-F20</f>
        <v>6.4431794827585982</v>
      </c>
      <c r="U20" s="8">
        <f>L20^2/K20</f>
        <v>0.16753830134634104</v>
      </c>
      <c r="V20" s="1">
        <f>L20^2</f>
        <v>1.9638877466593578</v>
      </c>
      <c r="X20" s="1">
        <f t="shared" si="3"/>
        <v>0.88657623423287923</v>
      </c>
    </row>
    <row r="21" spans="1:24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20</v>
      </c>
      <c r="P21">
        <v>359</v>
      </c>
      <c r="Q21" s="6">
        <v>42735.756469907406</v>
      </c>
    </row>
    <row r="22" spans="1:24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21</v>
      </c>
      <c r="P22">
        <v>719</v>
      </c>
      <c r="Q22" s="6">
        <v>42735.839803240742</v>
      </c>
      <c r="V22" s="1"/>
    </row>
    <row r="23" spans="1:24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22</v>
      </c>
      <c r="P23">
        <v>359</v>
      </c>
      <c r="Q23" s="6">
        <v>42735.881469907406</v>
      </c>
      <c r="R23" s="1">
        <f>$F$22-F23</f>
        <v>2.0998834482759037</v>
      </c>
      <c r="S23" s="1">
        <f>INDEX(LINEST(R23:R25,K23:K25),1)</f>
        <v>0.57207229388891079</v>
      </c>
      <c r="T23" s="1">
        <f>INDEX(LINEST(R23:R25,K23:K25),2)</f>
        <v>7.8302088345127085E-2</v>
      </c>
      <c r="U23" s="8">
        <f>L23^2/K23</f>
        <v>0.18274695108722247</v>
      </c>
      <c r="V23" s="1">
        <f>L23^2</f>
        <v>0.64272063336494445</v>
      </c>
      <c r="W23" s="8">
        <f>INDEX(LINEST(R23:R25,V23:V25),1)</f>
        <v>3.0424971820740514</v>
      </c>
      <c r="X23" s="1">
        <f>B23/A23</f>
        <v>0.88971862084248754</v>
      </c>
    </row>
    <row r="24" spans="1:24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23</v>
      </c>
      <c r="P24">
        <v>359</v>
      </c>
      <c r="Q24" s="6">
        <v>42735.923136574071</v>
      </c>
      <c r="R24" s="1">
        <f>$F$22-F24</f>
        <v>3.8365523793104046</v>
      </c>
      <c r="U24" s="8">
        <f>L25^2/K25</f>
        <v>0.18621901530067927</v>
      </c>
      <c r="V24" s="1">
        <f>L24^2</f>
        <v>1.2157158100660386</v>
      </c>
      <c r="X24" s="1">
        <f t="shared" ref="X24:X25" si="4">B24/A24</f>
        <v>0.89057739269373271</v>
      </c>
    </row>
    <row r="25" spans="1:24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24</v>
      </c>
      <c r="P25">
        <v>359</v>
      </c>
      <c r="Q25" s="6">
        <v>42735.964803240742</v>
      </c>
      <c r="R25" s="1">
        <f>$F$22-F25</f>
        <v>6.1218683103448015</v>
      </c>
      <c r="U25" s="8">
        <f>L25^2/K25</f>
        <v>0.18621901530067927</v>
      </c>
      <c r="V25" s="1">
        <f>L25^2</f>
        <v>1.9648424243011733</v>
      </c>
      <c r="X25" s="1">
        <f t="shared" si="4"/>
        <v>0.89195400276003323</v>
      </c>
    </row>
    <row r="26" spans="1:24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25</v>
      </c>
      <c r="P26">
        <v>359</v>
      </c>
      <c r="Q26" s="6">
        <v>42736.006469907406</v>
      </c>
    </row>
    <row r="27" spans="1:24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26</v>
      </c>
      <c r="P27">
        <v>719</v>
      </c>
      <c r="Q27" s="6">
        <v>42736.089803240742</v>
      </c>
      <c r="V27" s="1"/>
    </row>
    <row r="28" spans="1:24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27</v>
      </c>
      <c r="P28">
        <v>359</v>
      </c>
      <c r="Q28" s="6">
        <v>42736.131469907406</v>
      </c>
      <c r="R28" s="1">
        <f>$F$27-F28</f>
        <v>2.4244748620689975</v>
      </c>
      <c r="S28" s="1">
        <f>INDEX(LINEST(R29:R30,K29:K30),1)</f>
        <v>0.566180960648767</v>
      </c>
      <c r="T28" s="1">
        <f>INDEX(LINEST(R29:R30,K29:K30),2)</f>
        <v>0.10207189520179138</v>
      </c>
      <c r="U28" s="8">
        <f>L28^2/K28</f>
        <v>0.19695372836688135</v>
      </c>
      <c r="V28" s="1">
        <f>L28^2</f>
        <v>0.81477048608207514</v>
      </c>
      <c r="W28" s="8">
        <f>INDEX(LINEST(R29:R30,V29:V30),1)</f>
        <v>2.791750309151908</v>
      </c>
      <c r="X28" s="1">
        <f>B28/A28</f>
        <v>0.89955072901798327</v>
      </c>
    </row>
    <row r="29" spans="1:24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28</v>
      </c>
      <c r="P29">
        <v>359</v>
      </c>
      <c r="Q29" s="6">
        <v>42736.173136574071</v>
      </c>
      <c r="R29" s="1">
        <f>$F$27-F29</f>
        <v>2.4449307931034951</v>
      </c>
      <c r="U29" s="8">
        <f>L29^2/K29</f>
        <v>0.19693429898716477</v>
      </c>
      <c r="V29" s="1">
        <f>L29^2</f>
        <v>0.81491485364577365</v>
      </c>
      <c r="X29" s="1">
        <f t="shared" ref="X29:X30" si="5">B29/A29</f>
        <v>0.89951286825308074</v>
      </c>
    </row>
    <row r="30" spans="1:24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29</v>
      </c>
      <c r="P30">
        <v>359</v>
      </c>
      <c r="Q30" s="6">
        <v>42736.214803240742</v>
      </c>
      <c r="R30" s="1">
        <f>$F$27-F30</f>
        <v>6.4747437586206971</v>
      </c>
      <c r="U30" s="8">
        <f>L30^2/K30</f>
        <v>0.20064669531810578</v>
      </c>
      <c r="V30" s="1">
        <f t="shared" ref="V30" si="6">L30^2</f>
        <v>2.2583866972081008</v>
      </c>
      <c r="X30" s="1">
        <f t="shared" si="5"/>
        <v>0.90275853318218513</v>
      </c>
    </row>
    <row r="31" spans="1:24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30</v>
      </c>
      <c r="P31">
        <v>359</v>
      </c>
      <c r="Q31" s="6">
        <v>42736.256469907406</v>
      </c>
    </row>
    <row r="32" spans="1:24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ipb1-29b-he</vt:lpstr>
      <vt:lpstr>ipb1-29b-h2</vt:lpstr>
      <vt:lpstr>ipb1-30b-he</vt:lpstr>
      <vt:lpstr>ipb1-30b-he-122016</vt:lpstr>
      <vt:lpstr>sri-ipb2-h2</vt:lpstr>
      <vt:lpstr>sri-ipb2-he-123116</vt:lpstr>
      <vt:lpstr>ipb3-32b-he</vt:lpstr>
      <vt:lpstr>ipb3-32b-h2</vt:lpstr>
      <vt:lpstr>ipb3-32b-he-01022017</vt:lpstr>
      <vt:lpstr>ipb3-32b-he-01042017</vt:lpstr>
      <vt:lpstr>sri-ipb2-h2-q</vt:lpstr>
      <vt:lpstr>ipb3-32b-h2-q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2017-01-09T21:48:59Z</cp:lastPrinted>
  <dcterms:created xsi:type="dcterms:W3CDTF">2016-09-09T17:56:47Z</dcterms:created>
  <dcterms:modified xsi:type="dcterms:W3CDTF">2017-01-11T00:41:51Z</dcterms:modified>
</cp:coreProperties>
</file>