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chets" sheetId="1" r:id="rId4"/>
    <sheet state="visible" name="bjj_characterization" sheetId="2" r:id="rId5"/>
  </sheets>
  <definedNames/>
  <calcPr/>
</workbook>
</file>

<file path=xl/sharedStrings.xml><?xml version="1.0" encoding="utf-8"?>
<sst xmlns="http://schemas.openxmlformats.org/spreadsheetml/2006/main" count="154" uniqueCount="113">
  <si>
    <t>Parameters:</t>
  </si>
  <si>
    <t>J_c = J_c0*exp(D/D0) (A/m^2)</t>
  </si>
  <si>
    <t>𝝺_eff= 𝝺*COTH(t/𝝺) (m)</t>
  </si>
  <si>
    <t>L=Lambda_j*√(4*pi*(phi_m/phi_0)) (m)</t>
  </si>
  <si>
    <t xml:space="preserve"> </t>
  </si>
  <si>
    <t>expected I_c = J_c*L*t (m)</t>
  </si>
  <si>
    <t>d'_geometry = 2*𝝺_eff*COTH(w/𝝺_eff) (m)</t>
  </si>
  <si>
    <t>d'_inductance = 2*𝝺*COTH(w/𝝺) (m)</t>
  </si>
  <si>
    <t>𝝺_j=√(phi_0/2*pi*mu_0*J_c*d') (m)</t>
  </si>
  <si>
    <t>𝝺_j^K= √(phi_0*w)/(4*pi*mu_0*J_c*Lambda**2) (m)</t>
  </si>
  <si>
    <t>t=d=thinkness=30nm</t>
  </si>
  <si>
    <t>Junctions</t>
  </si>
  <si>
    <t>Dose</t>
  </si>
  <si>
    <t>t(m)</t>
  </si>
  <si>
    <t>w(m)</t>
  </si>
  <si>
    <t>j_c(A/m^2)</t>
  </si>
  <si>
    <t>𝝺_Lodon</t>
  </si>
  <si>
    <t>𝝺_eff(m)</t>
  </si>
  <si>
    <t>d'_induc(m)</t>
  </si>
  <si>
    <t>𝝺_j^K</t>
  </si>
  <si>
    <t>f^M_K (new)</t>
  </si>
  <si>
    <t>d_eff(m)</t>
  </si>
  <si>
    <t>L(m)</t>
  </si>
  <si>
    <t>L/𝝺_j^K</t>
  </si>
  <si>
    <t>EXPERIMENTAL DATA</t>
  </si>
  <si>
    <t>I_c (µA)</t>
  </si>
  <si>
    <t>j_c</t>
  </si>
  <si>
    <t>f^M_K new</t>
  </si>
  <si>
    <t>A22</t>
  </si>
  <si>
    <t>d'_geo(m)</t>
  </si>
  <si>
    <t>𝝺_j(m)</t>
  </si>
  <si>
    <t>f^M (new)</t>
  </si>
  <si>
    <t>expected I_c(A)</t>
  </si>
  <si>
    <t>J_c=I_c/(L*t)  (A/m^2)</t>
  </si>
  <si>
    <t>f^M</t>
  </si>
  <si>
    <t>f^M_new</t>
  </si>
  <si>
    <t>Max V_dc(µv)</t>
  </si>
  <si>
    <t xml:space="preserve">Asymmetry </t>
  </si>
  <si>
    <t>t(nm)</t>
  </si>
  <si>
    <t>w(nm)</t>
  </si>
  <si>
    <t>d'(m)</t>
  </si>
  <si>
    <t>𝝺_j^K(m)</t>
  </si>
  <si>
    <t>L (m)</t>
  </si>
  <si>
    <t>f^M(new)</t>
  </si>
  <si>
    <t>f^M_K (new,theory)</t>
  </si>
  <si>
    <t>f^M_K (new,exp)</t>
  </si>
  <si>
    <t>f</t>
  </si>
  <si>
    <t>A15</t>
  </si>
  <si>
    <t>t_dwell (µs)</t>
  </si>
  <si>
    <t>Max Ic(H) (A)</t>
  </si>
  <si>
    <t xml:space="preserve">j_c (A/cm^2) </t>
  </si>
  <si>
    <t>HIM setting</t>
  </si>
  <si>
    <t>data</t>
  </si>
  <si>
    <t>Working Distance (mm)</t>
  </si>
  <si>
    <t>Stigx  (µm)</t>
  </si>
  <si>
    <t>Stigx (µm)</t>
  </si>
  <si>
    <t>D'19</t>
  </si>
  <si>
    <t>landing energy = 30 kev</t>
  </si>
  <si>
    <t>19.10.2022</t>
  </si>
  <si>
    <t>D'20</t>
  </si>
  <si>
    <t>Helium pressure = 1.00E-06 Torr</t>
  </si>
  <si>
    <t>D'21</t>
  </si>
  <si>
    <t>aperture = [2]He10(µm)</t>
  </si>
  <si>
    <t>D'22</t>
  </si>
  <si>
    <t>Beam current = 675 (fA)</t>
  </si>
  <si>
    <t>D'23</t>
  </si>
  <si>
    <t>Spot Control = 5</t>
  </si>
  <si>
    <t>D'24</t>
  </si>
  <si>
    <t>BIV = -38.5 (Kev)</t>
  </si>
  <si>
    <t>D'25</t>
  </si>
  <si>
    <t xml:space="preserve">J_c0 = 29969125.7(A/cm^2) </t>
  </si>
  <si>
    <t>D'26</t>
  </si>
  <si>
    <t>D_0= 70 (ion/nm)</t>
  </si>
  <si>
    <t>D'27</t>
  </si>
  <si>
    <t>ChipName=RatchetOne</t>
  </si>
  <si>
    <t>D'28</t>
  </si>
  <si>
    <t>D'29</t>
  </si>
  <si>
    <t>D'30</t>
  </si>
  <si>
    <t>area of bjj = 84*10^-11 cm^2</t>
  </si>
  <si>
    <t>B25</t>
  </si>
  <si>
    <t>09.09.2022</t>
  </si>
  <si>
    <t>B26</t>
  </si>
  <si>
    <t>Helium pressure = ?? Torr</t>
  </si>
  <si>
    <t>B27</t>
  </si>
  <si>
    <t>aperture = [6]He 5 #1(µm)</t>
  </si>
  <si>
    <t>B28</t>
  </si>
  <si>
    <t>Beam current = 350 (fA)</t>
  </si>
  <si>
    <t>B29</t>
  </si>
  <si>
    <t>Spot Control = 4.5</t>
  </si>
  <si>
    <t>B30</t>
  </si>
  <si>
    <t>BIV = -37.5 (Kev)</t>
  </si>
  <si>
    <t>B31</t>
  </si>
  <si>
    <t>------</t>
  </si>
  <si>
    <t>J_c0 = 35341075.4(A/cm^2)</t>
  </si>
  <si>
    <t>B32</t>
  </si>
  <si>
    <t>D_0= 59.5 (ion/nm)</t>
  </si>
  <si>
    <t>B33</t>
  </si>
  <si>
    <t>B34</t>
  </si>
  <si>
    <t>B35</t>
  </si>
  <si>
    <t>B36</t>
  </si>
  <si>
    <t>A1</t>
  </si>
  <si>
    <t>landing energy = ? kev</t>
  </si>
  <si>
    <t>13.02.223</t>
  </si>
  <si>
    <t>A2</t>
  </si>
  <si>
    <t>A3</t>
  </si>
  <si>
    <t>aperture = ?(µm)</t>
  </si>
  <si>
    <t>A4</t>
  </si>
  <si>
    <t>Beam current = ? (fA)</t>
  </si>
  <si>
    <t>A5</t>
  </si>
  <si>
    <t xml:space="preserve">Spot Control = </t>
  </si>
  <si>
    <t>A6</t>
  </si>
  <si>
    <t>BIV = ?(Kev)</t>
  </si>
  <si>
    <t>ChipName=22_02_LYAu_meaTree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</si>
</sst>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i/>
      <sz val="12.0"/>
      <color rgb="FF000000"/>
      <name val="Arial"/>
    </font>
    <font>
      <i/>
      <sz val="12.0"/>
      <color theme="1"/>
      <name val="Arial"/>
      <scheme val="minor"/>
    </font>
    <font>
      <color rgb="FF000000"/>
      <name val="Arial"/>
    </font>
    <font>
      <color theme="1"/>
      <name val="Arial"/>
    </font>
    <font>
      <i/>
      <sz val="12.0"/>
      <color theme="1"/>
      <name val="Arial"/>
    </font>
    <font>
      <color theme="1"/>
      <name val="Arial"/>
      <scheme val="minor"/>
    </font>
    <font>
      <sz val="10.0"/>
      <color rgb="FF000000"/>
      <name val="Inconsolata"/>
    </font>
    <font>
      <sz val="10.0"/>
      <color rgb="FF000000"/>
      <name val="&quot;Google Sans Mono&quot;"/>
    </font>
    <font>
      <sz val="9.0"/>
      <color rgb="FF000000"/>
      <name val="&quot;Google Sans Mono&quot;"/>
    </font>
    <font>
      <sz val="9.0"/>
      <color rgb="FF7E3794"/>
      <name val="&quot;Google Sans Mono&quot;"/>
    </font>
    <font>
      <sz val="11.0"/>
      <color rgb="FF000000"/>
      <name val="Inconsolata"/>
    </font>
    <font>
      <sz val="10.0"/>
      <color theme="1"/>
      <name val="Arial"/>
    </font>
    <font>
      <i/>
      <sz val="10.0"/>
      <color theme="1"/>
      <name val="Arial"/>
    </font>
    <font>
      <sz val="11.0"/>
      <color theme="1"/>
      <name val="Inconsolata"/>
    </font>
    <font>
      <sz val="9.0"/>
      <color theme="1"/>
      <name val="&quot;Google Sans Mono&quot;"/>
    </font>
    <font>
      <sz val="11.0"/>
      <color rgb="FF3C4043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7F9EF"/>
        <bgColor rgb="FFE7F9EF"/>
      </patternFill>
    </fill>
    <fill>
      <patternFill patternType="solid">
        <fgColor rgb="FFBDBDBD"/>
        <bgColor rgb="FFBDBDBD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2" fontId="1" numFmtId="11" xfId="0" applyAlignment="1" applyFont="1" applyNumberFormat="1">
      <alignment horizontal="left" readingOrder="0"/>
    </xf>
    <xf borderId="0" fillId="2" fontId="3" numFmtId="0" xfId="0" applyAlignment="1" applyFont="1">
      <alignment horizontal="left" readingOrder="0"/>
    </xf>
    <xf borderId="0" fillId="2" fontId="2" numFmtId="0" xfId="0" applyFont="1"/>
    <xf borderId="0" fillId="2" fontId="4" numFmtId="0" xfId="0" applyAlignment="1" applyFont="1">
      <alignment readingOrder="0" vertical="bottom"/>
    </xf>
    <xf borderId="0" fillId="3" fontId="2" numFmtId="0" xfId="0" applyAlignment="1" applyFill="1" applyFont="1">
      <alignment readingOrder="0"/>
    </xf>
    <xf borderId="0" fillId="3" fontId="5" numFmtId="0" xfId="0" applyAlignment="1" applyFont="1">
      <alignment readingOrder="0" vertical="bottom"/>
    </xf>
    <xf borderId="0" fillId="3" fontId="2" numFmtId="11" xfId="0" applyAlignment="1" applyFont="1" applyNumberFormat="1">
      <alignment readingOrder="0"/>
    </xf>
    <xf borderId="0" fillId="3" fontId="1" numFmtId="0" xfId="0" applyAlignment="1" applyFont="1">
      <alignment horizontal="left" readingOrder="0"/>
    </xf>
    <xf borderId="0" fillId="3" fontId="5" numFmtId="0" xfId="0" applyAlignment="1" applyFont="1">
      <alignment vertical="bottom"/>
    </xf>
    <xf borderId="0" fillId="3" fontId="2" numFmtId="0" xfId="0" applyFont="1"/>
    <xf borderId="0" fillId="0" fontId="6" numFmtId="0" xfId="0" applyAlignment="1" applyFont="1">
      <alignment readingOrder="0"/>
    </xf>
    <xf borderId="0" fillId="0" fontId="6" numFmtId="11" xfId="0" applyAlignment="1" applyFont="1" applyNumberFormat="1">
      <alignment readingOrder="0"/>
    </xf>
    <xf borderId="0" fillId="0" fontId="6" numFmtId="11" xfId="0" applyFont="1" applyNumberFormat="1"/>
    <xf borderId="0" fillId="4" fontId="1" numFmtId="11" xfId="0" applyAlignment="1" applyFill="1" applyFont="1" applyNumberFormat="1">
      <alignment horizontal="left" readingOrder="0"/>
    </xf>
    <xf borderId="0" fillId="4" fontId="7" numFmtId="11" xfId="0" applyAlignment="1" applyFont="1" applyNumberFormat="1">
      <alignment horizontal="left"/>
    </xf>
    <xf borderId="0" fillId="4" fontId="8" numFmtId="11" xfId="0" applyAlignment="1" applyFont="1" applyNumberFormat="1">
      <alignment horizontal="left"/>
    </xf>
    <xf borderId="0" fillId="0" fontId="4" numFmtId="11" xfId="0" applyAlignment="1" applyFont="1" applyNumberFormat="1">
      <alignment horizontal="right" vertical="bottom"/>
    </xf>
    <xf borderId="0" fillId="0" fontId="9" numFmtId="11" xfId="0" applyAlignment="1" applyFont="1" applyNumberFormat="1">
      <alignment horizontal="left"/>
    </xf>
    <xf borderId="0" fillId="4" fontId="10" numFmtId="4" xfId="0" applyAlignment="1" applyFont="1" applyNumberFormat="1">
      <alignment horizontal="left"/>
    </xf>
    <xf borderId="0" fillId="4" fontId="9" numFmtId="4" xfId="0" applyAlignment="1" applyFont="1" applyNumberFormat="1">
      <alignment horizontal="left"/>
    </xf>
    <xf borderId="0" fillId="4" fontId="9" numFmtId="11" xfId="0" applyAlignment="1" applyFont="1" applyNumberFormat="1">
      <alignment horizontal="left"/>
    </xf>
    <xf borderId="0" fillId="5" fontId="4" numFmtId="11" xfId="0" applyAlignment="1" applyFill="1" applyFont="1" applyNumberFormat="1">
      <alignment vertical="bottom"/>
    </xf>
    <xf borderId="0" fillId="4" fontId="3" numFmtId="11" xfId="0" applyAlignment="1" applyFont="1" applyNumberFormat="1">
      <alignment horizontal="right" readingOrder="0"/>
    </xf>
    <xf borderId="0" fillId="4" fontId="6" numFmtId="11" xfId="0" applyFont="1" applyNumberFormat="1"/>
    <xf borderId="0" fillId="0" fontId="9" numFmtId="4" xfId="0" applyAlignment="1" applyFont="1" applyNumberFormat="1">
      <alignment horizontal="left"/>
    </xf>
    <xf borderId="0" fillId="0" fontId="9" numFmtId="0" xfId="0" applyAlignment="1" applyFont="1">
      <alignment horizontal="left"/>
    </xf>
    <xf borderId="0" fillId="4" fontId="11" numFmtId="11" xfId="0" applyAlignment="1" applyFont="1" applyNumberFormat="1">
      <alignment horizontal="left"/>
    </xf>
    <xf borderId="0" fillId="0" fontId="4" numFmtId="11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5" numFmtId="11" xfId="0" applyAlignment="1" applyFont="1" applyNumberFormat="1">
      <alignment vertical="bottom"/>
    </xf>
    <xf borderId="0" fillId="2" fontId="5" numFmtId="11" xfId="0" applyAlignment="1" applyFont="1" applyNumberFormat="1">
      <alignment shrinkToFit="0" vertical="bottom" wrapText="0"/>
    </xf>
    <xf borderId="0" fillId="2" fontId="4" numFmtId="11" xfId="0" applyAlignment="1" applyFont="1" applyNumberFormat="1">
      <alignment vertical="bottom"/>
    </xf>
    <xf borderId="0" fillId="2" fontId="12" numFmtId="11" xfId="0" applyAlignment="1" applyFont="1" applyNumberFormat="1">
      <alignment vertical="bottom"/>
    </xf>
    <xf borderId="0" fillId="2" fontId="5" numFmtId="0" xfId="0" applyAlignment="1" applyFont="1">
      <alignment readingOrder="0" shrinkToFit="0" vertical="bottom" wrapText="0"/>
    </xf>
    <xf borderId="0" fillId="2" fontId="4" numFmtId="11" xfId="0" applyAlignment="1" applyFont="1" applyNumberFormat="1">
      <alignment readingOrder="0" shrinkToFit="0" vertical="bottom" wrapText="0"/>
    </xf>
    <xf borderId="0" fillId="5" fontId="4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11" xfId="0" applyAlignment="1" applyFont="1" applyNumberFormat="1">
      <alignment vertical="bottom"/>
    </xf>
    <xf borderId="0" fillId="3" fontId="5" numFmtId="11" xfId="0" applyAlignment="1" applyFont="1" applyNumberFormat="1">
      <alignment readingOrder="0" vertical="bottom"/>
    </xf>
    <xf borderId="0" fillId="3" fontId="1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1" xfId="0" applyAlignment="1" applyFont="1" applyNumberFormat="1">
      <alignment horizontal="right" readingOrder="0" vertical="bottom"/>
    </xf>
    <xf borderId="0" fillId="4" fontId="14" numFmtId="11" xfId="0" applyAlignment="1" applyFont="1" applyNumberFormat="1">
      <alignment vertical="bottom"/>
    </xf>
    <xf borderId="0" fillId="0" fontId="12" numFmtId="11" xfId="0" applyAlignment="1" applyFont="1" applyNumberFormat="1">
      <alignment horizontal="right" vertical="bottom"/>
    </xf>
    <xf borderId="0" fillId="5" fontId="4" numFmtId="0" xfId="0" applyAlignment="1" applyFont="1">
      <alignment vertical="bottom"/>
    </xf>
    <xf borderId="0" fillId="0" fontId="15" numFmtId="11" xfId="0" applyAlignment="1" applyFont="1" applyNumberForma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4" fontId="6" numFmtId="0" xfId="0" applyFont="1"/>
    <xf borderId="0" fillId="6" fontId="6" numFmtId="0" xfId="0" applyFill="1" applyFont="1"/>
    <xf borderId="0" fillId="6" fontId="4" numFmtId="0" xfId="0" applyAlignment="1" applyFont="1">
      <alignment vertical="bottom"/>
    </xf>
    <xf borderId="1" fillId="7" fontId="5" numFmtId="49" xfId="0" applyAlignment="1" applyBorder="1" applyFill="1" applyFont="1" applyNumberFormat="1">
      <alignment vertical="bottom"/>
    </xf>
    <xf borderId="0" fillId="7" fontId="5" numFmtId="49" xfId="0" applyAlignment="1" applyFont="1" applyNumberFormat="1">
      <alignment vertical="bottom"/>
    </xf>
    <xf borderId="0" fillId="7" fontId="4" numFmtId="49" xfId="0" applyAlignment="1" applyFont="1" applyNumberFormat="1">
      <alignment vertical="bottom"/>
    </xf>
    <xf borderId="0" fillId="4" fontId="4" numFmtId="0" xfId="0" applyAlignment="1" applyFont="1">
      <alignment horizontal="right" vertical="bottom"/>
    </xf>
    <xf borderId="0" fillId="4" fontId="16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4" fontId="3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2">
    <tableStyle count="3" pivot="0" name="ratchets-style">
      <tableStyleElement dxfId="1" type="headerRow"/>
      <tableStyleElement dxfId="2" type="firstRowStripe"/>
      <tableStyleElement dxfId="3" type="secondRowStripe"/>
    </tableStyle>
    <tableStyle count="3" pivot="0" name="ratchet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K2" displayName="Table_1" id="1">
  <tableColumns count="3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</tableColumns>
  <tableStyleInfo name="ratche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3:AK3" displayName="Table_2" id="2">
  <tableColumns count="3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</tableColumns>
  <tableStyleInfo name="ratchet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6.25"/>
    <col customWidth="1" min="3" max="3" width="8.25"/>
    <col customWidth="1" min="4" max="4" width="8.75"/>
    <col customWidth="1" min="5" max="5" width="7.5"/>
    <col customWidth="1" min="6" max="7" width="10.38"/>
    <col customWidth="1" min="8" max="8" width="9.25"/>
    <col customWidth="1" min="9" max="9" width="12.38"/>
    <col customWidth="1" min="10" max="10" width="8.75"/>
    <col customWidth="1" min="11" max="13" width="14.63"/>
    <col customWidth="1" min="14" max="14" width="9.13"/>
    <col customWidth="1" min="15" max="15" width="15.25"/>
    <col customWidth="1" min="16" max="16" width="22.75"/>
    <col customWidth="1" min="17" max="17" width="14.63"/>
    <col customWidth="1" min="18" max="18" width="23.38"/>
    <col customWidth="1" min="19" max="19" width="22.38"/>
    <col customWidth="1" min="20" max="21" width="15.38"/>
    <col customWidth="1" min="22" max="22" width="14.63"/>
    <col customWidth="1" min="23" max="23" width="17.75"/>
    <col customWidth="1" min="24" max="24" width="12.75"/>
    <col customWidth="1" min="25" max="25" width="11.63"/>
    <col customWidth="1" min="26" max="26" width="14.75"/>
    <col customWidth="1" min="27" max="31" width="17.75"/>
    <col customWidth="1" min="32" max="32" width="12.88"/>
    <col customWidth="1" min="33" max="33" width="11.88"/>
    <col customWidth="1" min="34" max="34" width="16.75"/>
    <col customWidth="1" min="35" max="35" width="13.75"/>
    <col customWidth="1" min="36" max="36" width="11.63"/>
  </cols>
  <sheetData>
    <row r="1" ht="18.0" customHeight="1">
      <c r="A1" s="1" t="s">
        <v>0</v>
      </c>
      <c r="B1" s="1" t="s">
        <v>1</v>
      </c>
      <c r="C1" s="2"/>
      <c r="D1" s="2"/>
      <c r="E1" s="2"/>
      <c r="F1" s="1"/>
      <c r="G1" s="3"/>
      <c r="H1" s="1" t="s">
        <v>2</v>
      </c>
      <c r="I1" s="3"/>
      <c r="J1" s="2"/>
      <c r="K1" s="2"/>
      <c r="L1" s="2"/>
      <c r="M1" s="2"/>
      <c r="N1" s="1" t="s">
        <v>3</v>
      </c>
      <c r="O1" s="2"/>
      <c r="P1" s="2"/>
      <c r="Q1" s="2" t="s">
        <v>4</v>
      </c>
      <c r="R1" s="4" t="s">
        <v>5</v>
      </c>
      <c r="S1" s="1"/>
      <c r="T1" s="1" t="s">
        <v>6</v>
      </c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5"/>
      <c r="AJ1" s="5"/>
      <c r="AK1" s="5"/>
    </row>
    <row r="2" ht="18.0" customHeight="1">
      <c r="A2" s="2"/>
      <c r="B2" s="1" t="s">
        <v>7</v>
      </c>
      <c r="C2" s="2"/>
      <c r="D2" s="2"/>
      <c r="E2" s="2"/>
      <c r="F2" s="1"/>
      <c r="G2" s="3"/>
      <c r="H2" s="1" t="s">
        <v>8</v>
      </c>
      <c r="I2" s="2"/>
      <c r="J2" s="2"/>
      <c r="K2" s="2"/>
      <c r="L2" s="2"/>
      <c r="M2" s="2"/>
      <c r="N2" s="2" t="s">
        <v>9</v>
      </c>
      <c r="O2" s="2"/>
      <c r="P2" s="2"/>
      <c r="Q2" s="2"/>
      <c r="R2" s="6" t="s">
        <v>10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5"/>
      <c r="AJ2" s="5"/>
      <c r="AK2" s="5"/>
    </row>
    <row r="3" ht="21.75" customHeight="1">
      <c r="A3" s="7" t="s">
        <v>11</v>
      </c>
      <c r="B3" s="7" t="s">
        <v>12</v>
      </c>
      <c r="C3" s="7" t="s">
        <v>13</v>
      </c>
      <c r="D3" s="7" t="s">
        <v>14</v>
      </c>
      <c r="E3" s="7"/>
      <c r="F3" s="7" t="s">
        <v>15</v>
      </c>
      <c r="G3" s="8" t="s">
        <v>16</v>
      </c>
      <c r="H3" s="9" t="s">
        <v>17</v>
      </c>
      <c r="I3" s="9" t="s">
        <v>18</v>
      </c>
      <c r="J3" s="7"/>
      <c r="K3" s="7" t="s">
        <v>19</v>
      </c>
      <c r="L3" s="8" t="s">
        <v>20</v>
      </c>
      <c r="M3" s="9" t="s">
        <v>21</v>
      </c>
      <c r="N3" s="7" t="s">
        <v>22</v>
      </c>
      <c r="O3" s="10" t="s">
        <v>23</v>
      </c>
      <c r="P3" s="10"/>
      <c r="Q3" s="7"/>
      <c r="R3" s="11" t="s">
        <v>24</v>
      </c>
      <c r="S3" s="7" t="s">
        <v>25</v>
      </c>
      <c r="T3" s="10" t="s">
        <v>26</v>
      </c>
      <c r="U3" s="7" t="s">
        <v>19</v>
      </c>
      <c r="V3" s="8" t="s">
        <v>27</v>
      </c>
      <c r="W3" s="10" t="s">
        <v>23</v>
      </c>
      <c r="X3" s="7"/>
      <c r="Y3" s="7"/>
      <c r="Z3" s="7"/>
      <c r="AA3" s="7"/>
      <c r="AB3" s="7"/>
      <c r="AC3" s="7"/>
      <c r="AD3" s="10"/>
      <c r="AE3" s="10"/>
      <c r="AF3" s="7"/>
      <c r="AG3" s="10"/>
      <c r="AH3" s="7"/>
      <c r="AI3" s="7"/>
      <c r="AJ3" s="7"/>
      <c r="AK3" s="12"/>
    </row>
    <row r="4">
      <c r="A4" s="13" t="s">
        <v>28</v>
      </c>
      <c r="B4" s="13">
        <v>530.0</v>
      </c>
      <c r="C4" s="14">
        <v>3.0E-8</v>
      </c>
      <c r="D4" s="14">
        <v>2.0E-7</v>
      </c>
      <c r="F4" s="15">
        <f>50585046.4*EXP(B10/-57.2)*10000</f>
        <v>47859140</v>
      </c>
      <c r="G4" s="16">
        <v>2.5E-7</v>
      </c>
      <c r="H4" s="15">
        <f>G4*COTH(C4/G4)</f>
        <v>0.000002093323746</v>
      </c>
      <c r="I4" s="17">
        <f>2*G4*COTH(D4/G4)</f>
        <v>0.000000752970351</v>
      </c>
      <c r="J4" s="15"/>
      <c r="K4" s="18">
        <f>SQRT((2.068*1E-15)*D4/(4*PI()*1.257*0.000001*F4*G4*G4))</f>
        <v>0.000002958661227</v>
      </c>
      <c r="L4" s="19">
        <f>(5*0.00000175*0.00000175*0.00000175*M4)/(24*PI()*D4*K4*K4*I4)</f>
        <v>0.1075142511</v>
      </c>
      <c r="M4" s="20">
        <f>2*H4*TANH(D4/H4)</f>
        <v>0.0000003987873286</v>
      </c>
      <c r="N4" s="14">
        <v>1.75E-6</v>
      </c>
      <c r="O4" s="21">
        <f>N4/K4</f>
        <v>0.5914837373</v>
      </c>
      <c r="P4" s="22"/>
      <c r="Q4" s="23"/>
      <c r="R4" s="24"/>
      <c r="S4" s="25">
        <v>14.88</v>
      </c>
      <c r="T4" s="15">
        <f>(S4*0.000001)/(N4*C4)</f>
        <v>283428571.4</v>
      </c>
      <c r="U4" s="26">
        <f>SQRT((2.068*1E-15)*D4/(4*PI()*1.257*0.000001*T4*G4*G4))</f>
        <v>0.000001215782455</v>
      </c>
      <c r="V4" s="20">
        <f>(5*0.00000175*0.00000175*0.00000175*M4)/(24*PI()*D4*U4*U4*I4)</f>
        <v>0.6367145459</v>
      </c>
      <c r="W4" s="27">
        <f>N4/U4</f>
        <v>1.43940225</v>
      </c>
      <c r="X4" s="28"/>
      <c r="AA4" s="15"/>
      <c r="AB4" s="15"/>
      <c r="AC4" s="15"/>
      <c r="AD4" s="15"/>
      <c r="AE4" s="15"/>
      <c r="AF4" s="15"/>
      <c r="AG4" s="15"/>
      <c r="AH4" s="20"/>
    </row>
    <row r="5">
      <c r="F5" s="15"/>
      <c r="G5" s="16"/>
      <c r="H5" s="15"/>
      <c r="I5" s="29"/>
      <c r="J5" s="15"/>
      <c r="K5" s="18"/>
      <c r="L5" s="23"/>
      <c r="M5" s="23"/>
      <c r="N5" s="14"/>
      <c r="O5" s="14"/>
      <c r="P5" s="22"/>
      <c r="Q5" s="23"/>
      <c r="R5" s="24"/>
      <c r="S5" s="25"/>
      <c r="V5" s="26"/>
      <c r="W5" s="30"/>
      <c r="X5" s="28"/>
      <c r="Y5" s="15"/>
      <c r="Z5" s="27"/>
      <c r="AA5" s="15"/>
      <c r="AB5" s="15"/>
      <c r="AC5" s="15"/>
      <c r="AD5" s="15"/>
      <c r="AE5" s="15"/>
      <c r="AF5" s="15"/>
      <c r="AG5" s="15"/>
      <c r="AH5" s="20"/>
    </row>
    <row r="6">
      <c r="F6" s="15"/>
      <c r="G6" s="16"/>
      <c r="H6" s="15"/>
      <c r="I6" s="29"/>
      <c r="J6" s="15"/>
      <c r="K6" s="18"/>
      <c r="L6" s="23"/>
      <c r="M6" s="23"/>
      <c r="N6" s="14"/>
      <c r="O6" s="14"/>
      <c r="P6" s="22"/>
      <c r="Q6" s="23"/>
      <c r="R6" s="24"/>
      <c r="S6" s="25"/>
      <c r="V6" s="26"/>
      <c r="W6" s="30"/>
      <c r="X6" s="28"/>
      <c r="Y6" s="15"/>
      <c r="Z6" s="27"/>
      <c r="AA6" s="15"/>
      <c r="AB6" s="15"/>
      <c r="AC6" s="15"/>
      <c r="AD6" s="15"/>
      <c r="AE6" s="15"/>
      <c r="AF6" s="15"/>
      <c r="AG6" s="15"/>
      <c r="AH6" s="20"/>
    </row>
    <row r="7">
      <c r="A7" s="31" t="s">
        <v>0</v>
      </c>
      <c r="B7" s="32" t="s">
        <v>1</v>
      </c>
      <c r="C7" s="33"/>
      <c r="D7" s="33"/>
      <c r="E7" s="33"/>
      <c r="F7" s="34"/>
      <c r="G7" s="34"/>
      <c r="H7" s="35" t="s">
        <v>2</v>
      </c>
      <c r="I7" s="36"/>
      <c r="J7" s="36"/>
      <c r="K7" s="37"/>
      <c r="L7" s="36"/>
      <c r="M7" s="36"/>
      <c r="N7" s="35" t="s">
        <v>3</v>
      </c>
      <c r="O7" s="34"/>
      <c r="P7" s="36"/>
      <c r="Q7" s="36"/>
      <c r="R7" s="24"/>
      <c r="S7" s="36"/>
      <c r="T7" s="33"/>
      <c r="U7" s="33"/>
      <c r="V7" s="33"/>
      <c r="W7" s="36"/>
      <c r="X7" s="33"/>
      <c r="Y7" s="33"/>
      <c r="Z7" s="33"/>
      <c r="AA7" s="15"/>
      <c r="AB7" s="15"/>
      <c r="AC7" s="15"/>
      <c r="AD7" s="15"/>
      <c r="AE7" s="15"/>
      <c r="AF7" s="15"/>
      <c r="AG7" s="15"/>
      <c r="AH7" s="20"/>
    </row>
    <row r="8">
      <c r="A8" s="33"/>
      <c r="B8" s="38" t="s">
        <v>7</v>
      </c>
      <c r="C8" s="33"/>
      <c r="D8" s="33"/>
      <c r="E8" s="33"/>
      <c r="F8" s="34"/>
      <c r="G8" s="34"/>
      <c r="H8" s="35" t="s">
        <v>8</v>
      </c>
      <c r="I8" s="36"/>
      <c r="J8" s="36"/>
      <c r="K8" s="37"/>
      <c r="L8" s="36"/>
      <c r="M8" s="36"/>
      <c r="N8" s="39" t="s">
        <v>5</v>
      </c>
      <c r="O8" s="36"/>
      <c r="P8" s="36"/>
      <c r="Q8" s="36"/>
      <c r="R8" s="40"/>
      <c r="S8" s="36"/>
      <c r="T8" s="33"/>
      <c r="U8" s="33"/>
      <c r="V8" s="33"/>
      <c r="W8" s="36"/>
      <c r="X8" s="33"/>
      <c r="Y8" s="33"/>
      <c r="Z8" s="33"/>
      <c r="AA8" s="15"/>
      <c r="AB8" s="15"/>
      <c r="AC8" s="15"/>
      <c r="AD8" s="15"/>
      <c r="AE8" s="15"/>
      <c r="AF8" s="15"/>
      <c r="AG8" s="15"/>
      <c r="AH8" s="20"/>
    </row>
    <row r="9">
      <c r="A9" s="41" t="s">
        <v>11</v>
      </c>
      <c r="B9" s="41" t="s">
        <v>12</v>
      </c>
      <c r="C9" s="8" t="s">
        <v>13</v>
      </c>
      <c r="D9" s="8" t="s">
        <v>14</v>
      </c>
      <c r="E9" s="41"/>
      <c r="F9" s="41" t="s">
        <v>15</v>
      </c>
      <c r="G9" s="8" t="s">
        <v>16</v>
      </c>
      <c r="H9" s="42" t="s">
        <v>17</v>
      </c>
      <c r="I9" s="43" t="s">
        <v>29</v>
      </c>
      <c r="J9" s="41" t="s">
        <v>30</v>
      </c>
      <c r="K9" s="44"/>
      <c r="L9" s="8" t="s">
        <v>31</v>
      </c>
      <c r="M9" s="44"/>
      <c r="N9" s="41" t="s">
        <v>22</v>
      </c>
      <c r="O9" s="41" t="s">
        <v>32</v>
      </c>
      <c r="P9" s="41" t="s">
        <v>24</v>
      </c>
      <c r="Q9" s="41" t="s">
        <v>25</v>
      </c>
      <c r="R9" s="8" t="s">
        <v>33</v>
      </c>
      <c r="S9" s="41" t="s">
        <v>30</v>
      </c>
      <c r="T9" s="8" t="s">
        <v>34</v>
      </c>
      <c r="U9" s="8" t="s">
        <v>35</v>
      </c>
      <c r="V9" s="41" t="s">
        <v>36</v>
      </c>
      <c r="W9" s="41" t="s">
        <v>30</v>
      </c>
      <c r="X9" s="41" t="s">
        <v>37</v>
      </c>
      <c r="Y9" s="45"/>
      <c r="Z9" s="45"/>
    </row>
    <row r="10">
      <c r="A10" s="46" t="s">
        <v>28</v>
      </c>
      <c r="B10" s="47">
        <v>530.0</v>
      </c>
      <c r="C10" s="48">
        <v>3.0E-8</v>
      </c>
      <c r="D10" s="48">
        <v>2.0E-7</v>
      </c>
      <c r="E10" s="46"/>
      <c r="F10" s="19">
        <f>50585046.4*EXP(B10/-57.2)*10000</f>
        <v>47859140</v>
      </c>
      <c r="G10" s="16">
        <v>2.5E-7</v>
      </c>
      <c r="H10" s="19">
        <f>G10*COTH(C10/G10)</f>
        <v>0.000002093323746</v>
      </c>
      <c r="I10" s="49">
        <f>2*H10*COTH(D10/H10)</f>
        <v>0.00004395329534</v>
      </c>
      <c r="J10" s="19">
        <f>SQRT((2.068*1E-15)/(4*PI()*1.256*0.000001*F10*I10))</f>
        <v>0.0000002495728565</v>
      </c>
      <c r="K10" s="50"/>
      <c r="L10" s="19">
        <f>(5*0.00000175*0.00000175*0.00000175*0.0000004)/(24*PI()*D4*J10*J10*I10)</f>
        <v>0.2596371845</v>
      </c>
      <c r="N10" s="48">
        <v>1.75E-6</v>
      </c>
      <c r="O10" s="19">
        <f>F10*N10*30*0.000000001</f>
        <v>0.00000251260485</v>
      </c>
      <c r="P10" s="51"/>
      <c r="Q10" s="47">
        <v>14.88</v>
      </c>
      <c r="R10" s="52">
        <f>(Q10*0.000001)/(N10*C10)</f>
        <v>283428571.4</v>
      </c>
      <c r="S10" s="19">
        <f>SQRT((2.068*1E-15)/(4*PI()*1.256*0.000001*R10*I10))</f>
        <v>0.0000001025552697</v>
      </c>
      <c r="T10" s="52">
        <f>(N10^2)/(S10^2*4*PI())</f>
        <v>23.17129314</v>
      </c>
      <c r="U10" s="52">
        <f>(5*0.00000175*0.00000175*0.00000175*0.0000004)/(24*PI()*D4*S10*S10*I10)</f>
        <v>1.537607995</v>
      </c>
      <c r="V10" s="47">
        <v>213.0</v>
      </c>
      <c r="W10" s="30" t="str">
        <f>SQRT((2.068*1E-15)/(4*PI()*1.256*0.000001*V10*Z10))</f>
        <v>#DIV/0!</v>
      </c>
      <c r="X10" s="47">
        <v>7.0</v>
      </c>
      <c r="Z10" s="46"/>
    </row>
    <row r="11">
      <c r="A11" s="46"/>
      <c r="B11" s="47"/>
      <c r="C11" s="48"/>
      <c r="D11" s="48"/>
      <c r="E11" s="46"/>
      <c r="F11" s="19"/>
      <c r="G11" s="16"/>
      <c r="H11" s="19"/>
      <c r="I11" s="49"/>
      <c r="J11" s="19"/>
      <c r="K11" s="19"/>
      <c r="L11" s="19"/>
      <c r="M11" s="19"/>
      <c r="N11" s="48"/>
      <c r="O11" s="19"/>
      <c r="P11" s="51"/>
      <c r="Q11" s="47"/>
      <c r="R11" s="52"/>
      <c r="S11" s="19"/>
      <c r="T11" s="52"/>
      <c r="U11" s="52"/>
      <c r="V11" s="47"/>
      <c r="W11" s="30"/>
      <c r="X11" s="47"/>
      <c r="Z11" s="46"/>
    </row>
    <row r="12">
      <c r="A12" s="41" t="s">
        <v>11</v>
      </c>
      <c r="B12" s="41" t="s">
        <v>12</v>
      </c>
      <c r="C12" s="41" t="s">
        <v>38</v>
      </c>
      <c r="D12" s="41" t="s">
        <v>39</v>
      </c>
      <c r="E12" s="41"/>
      <c r="F12" s="41" t="s">
        <v>15</v>
      </c>
      <c r="G12" s="8" t="s">
        <v>16</v>
      </c>
      <c r="H12" s="42" t="s">
        <v>17</v>
      </c>
      <c r="I12" s="42" t="s">
        <v>40</v>
      </c>
      <c r="J12" s="42" t="s">
        <v>30</v>
      </c>
      <c r="K12" s="43" t="s">
        <v>41</v>
      </c>
      <c r="L12" s="43"/>
      <c r="M12" s="43" t="s">
        <v>31</v>
      </c>
      <c r="N12" s="41" t="s">
        <v>22</v>
      </c>
      <c r="O12" s="41" t="s">
        <v>32</v>
      </c>
      <c r="P12" s="41" t="s">
        <v>24</v>
      </c>
      <c r="Q12" s="41" t="s">
        <v>25</v>
      </c>
      <c r="R12" s="41" t="s">
        <v>42</v>
      </c>
      <c r="S12" s="41" t="s">
        <v>33</v>
      </c>
      <c r="T12" s="41" t="s">
        <v>30</v>
      </c>
      <c r="U12" s="43" t="s">
        <v>41</v>
      </c>
      <c r="V12" s="8" t="s">
        <v>43</v>
      </c>
      <c r="W12" s="53" t="s">
        <v>44</v>
      </c>
      <c r="X12" s="53" t="s">
        <v>45</v>
      </c>
      <c r="Y12" s="53" t="s">
        <v>46</v>
      </c>
      <c r="Z12" s="45"/>
      <c r="AA12" s="45"/>
      <c r="AB12" s="45"/>
    </row>
    <row r="13">
      <c r="A13" s="54" t="s">
        <v>47</v>
      </c>
      <c r="B13" s="47">
        <v>507.0</v>
      </c>
      <c r="C13" s="48">
        <v>3.0E-8</v>
      </c>
      <c r="D13" s="48">
        <v>3.0E-7</v>
      </c>
      <c r="E13" s="16"/>
      <c r="F13" s="19">
        <f>50585046.4*EXP(B13/-57.2)*10000</f>
        <v>71547389.14</v>
      </c>
      <c r="G13" s="16">
        <v>2.5E-7</v>
      </c>
      <c r="H13" s="19">
        <f>G13*COTH(C13/G13)</f>
        <v>0.000002093323746</v>
      </c>
      <c r="I13" s="49">
        <f>2*G13*COTH(D13/G13)</f>
        <v>0.0000005997687721</v>
      </c>
      <c r="J13" s="19">
        <f>SQRT((2.068*1E-15)/(4*PI()*1.256*0.000001*F13*I13))</f>
        <v>0.000001747377324</v>
      </c>
      <c r="K13" s="23">
        <f>SQRT((2.068*1E-15)*D13/(4*PI()*1.257*0.000001*F13*G13*G13))</f>
        <v>0.000002963646633</v>
      </c>
      <c r="M13" s="15">
        <f>(5*0.00000175*0.00000175*0.00000175*0.0000004)/(24*PI()*D13*J13*J13*I13)</f>
        <v>0.2587644028</v>
      </c>
      <c r="N13" s="48">
        <v>1.75E-6</v>
      </c>
      <c r="O13" s="19">
        <f>C13*N13*F13</f>
        <v>0.00000375623793</v>
      </c>
      <c r="P13" s="54"/>
      <c r="Q13" s="47">
        <v>28.0</v>
      </c>
      <c r="R13" s="19">
        <v>1.75E-6</v>
      </c>
      <c r="S13" s="19">
        <f>Q13*0.000001/(N13*C13)</f>
        <v>533333333.3</v>
      </c>
      <c r="T13" s="19">
        <f>SQRT((2.068*1E-15)/(8*PI()*PI()*0.0000001*S13*I13))</f>
        <v>0.0000009048760887</v>
      </c>
      <c r="U13" s="15">
        <f>SQRT((2.068*1E-15)*D13/(4*PI()*1.257*0.000001*S13*G13*G13))</f>
        <v>0.000001085485312</v>
      </c>
      <c r="V13" s="19">
        <f>(5*0.00000175*0.00000175*0.00000175*0.0000004)/(24*PI()*D13*T13*T13*I13)</f>
        <v>0.9649386419</v>
      </c>
      <c r="W13" s="23">
        <f>(5*0.00000175*0.00000175*0.00000175*0.0000004)/(24*PI()*D13*K13*K13*I13)</f>
        <v>0.08995495344</v>
      </c>
      <c r="X13" s="23">
        <f>(5*0.00000175*0.00000175*0.00000175*0.0000004)/(24*PI()*D13*U13*U13*I13)</f>
        <v>0.6705482303</v>
      </c>
      <c r="Y13" s="46"/>
      <c r="Z13" s="46"/>
      <c r="AA13" s="46"/>
      <c r="AB13" s="46"/>
    </row>
    <row r="14">
      <c r="G14" s="15"/>
      <c r="H14" s="15"/>
      <c r="I14" s="15"/>
      <c r="R14" s="54"/>
      <c r="V14" s="55"/>
      <c r="W14" s="46"/>
    </row>
    <row r="15">
      <c r="G15" s="15"/>
      <c r="H15" s="15"/>
      <c r="I15" s="15"/>
      <c r="R15" s="54"/>
      <c r="V15" s="55"/>
      <c r="W15" s="46"/>
    </row>
    <row r="16">
      <c r="G16" s="15"/>
      <c r="H16" s="15"/>
      <c r="I16" s="15"/>
      <c r="O16" s="55"/>
      <c r="R16" s="54"/>
      <c r="V16" s="55"/>
      <c r="W16" s="46"/>
    </row>
    <row r="17">
      <c r="G17" s="15"/>
      <c r="H17" s="15"/>
      <c r="I17" s="15"/>
      <c r="R17" s="54"/>
      <c r="V17" s="55"/>
      <c r="W17" s="46"/>
    </row>
    <row r="18">
      <c r="G18" s="15"/>
      <c r="H18" s="15"/>
      <c r="I18" s="15"/>
      <c r="R18" s="54"/>
      <c r="V18" s="55"/>
      <c r="W18" s="46"/>
    </row>
    <row r="19">
      <c r="G19" s="15"/>
      <c r="H19" s="15"/>
      <c r="I19" s="15"/>
      <c r="R19" s="54"/>
      <c r="V19" s="55"/>
      <c r="W19" s="46"/>
    </row>
    <row r="20">
      <c r="G20" s="15"/>
      <c r="H20" s="15"/>
      <c r="I20" s="15"/>
      <c r="R20" s="54"/>
      <c r="V20" s="55"/>
      <c r="W20" s="46"/>
    </row>
    <row r="21">
      <c r="G21" s="15"/>
      <c r="H21" s="15"/>
      <c r="I21" s="15"/>
      <c r="R21" s="54"/>
      <c r="V21" s="55"/>
      <c r="W21" s="46"/>
    </row>
    <row r="22">
      <c r="G22" s="15"/>
      <c r="H22" s="15"/>
      <c r="I22" s="15"/>
      <c r="R22" s="54"/>
      <c r="V22" s="55"/>
      <c r="W22" s="46"/>
    </row>
    <row r="23">
      <c r="G23" s="15"/>
      <c r="H23" s="15"/>
      <c r="I23" s="15"/>
      <c r="R23" s="54"/>
      <c r="V23" s="56"/>
      <c r="W23" s="46"/>
    </row>
    <row r="24">
      <c r="G24" s="15"/>
      <c r="H24" s="15"/>
      <c r="I24" s="15"/>
      <c r="R24" s="57"/>
      <c r="V24" s="56"/>
      <c r="W24" s="46"/>
    </row>
    <row r="25">
      <c r="G25" s="15"/>
      <c r="H25" s="15"/>
      <c r="I25" s="15"/>
      <c r="R25" s="57"/>
      <c r="V25" s="56"/>
      <c r="W25" s="46"/>
    </row>
    <row r="26">
      <c r="G26" s="15"/>
      <c r="H26" s="15"/>
      <c r="I26" s="15"/>
      <c r="R26" s="57"/>
      <c r="V26" s="56"/>
      <c r="W26" s="46"/>
    </row>
    <row r="27">
      <c r="G27" s="15"/>
      <c r="H27" s="15"/>
      <c r="I27" s="15"/>
      <c r="R27" s="57"/>
      <c r="V27" s="56"/>
      <c r="W27" s="46"/>
    </row>
    <row r="28">
      <c r="G28" s="15"/>
      <c r="H28" s="15"/>
      <c r="I28" s="15"/>
      <c r="R28" s="57"/>
      <c r="V28" s="56"/>
      <c r="W28" s="46"/>
    </row>
    <row r="29">
      <c r="G29" s="15"/>
      <c r="H29" s="15"/>
      <c r="I29" s="15"/>
      <c r="R29" s="57"/>
      <c r="V29" s="56"/>
      <c r="W29" s="46"/>
    </row>
    <row r="30">
      <c r="G30" s="15"/>
      <c r="H30" s="15"/>
      <c r="I30" s="15"/>
      <c r="R30" s="57"/>
      <c r="V30" s="56"/>
      <c r="W30" s="46"/>
    </row>
    <row r="31">
      <c r="G31" s="15"/>
      <c r="H31" s="15"/>
      <c r="I31" s="15"/>
      <c r="R31" s="57"/>
      <c r="V31" s="56"/>
      <c r="W31" s="46"/>
    </row>
    <row r="32">
      <c r="G32" s="15"/>
      <c r="H32" s="15"/>
      <c r="I32" s="15"/>
      <c r="R32" s="57"/>
      <c r="V32" s="56"/>
      <c r="W32" s="46"/>
    </row>
    <row r="33">
      <c r="G33" s="15"/>
      <c r="H33" s="15"/>
      <c r="I33" s="15"/>
      <c r="R33" s="57"/>
      <c r="V33" s="56"/>
      <c r="W33" s="46"/>
    </row>
    <row r="34">
      <c r="G34" s="15"/>
      <c r="H34" s="15"/>
      <c r="I34" s="15"/>
      <c r="R34" s="57"/>
      <c r="V34" s="56"/>
      <c r="W34" s="46"/>
    </row>
    <row r="35">
      <c r="G35" s="15"/>
      <c r="H35" s="15"/>
      <c r="I35" s="15"/>
      <c r="R35" s="57"/>
      <c r="V35" s="56"/>
      <c r="W35" s="46"/>
    </row>
    <row r="36">
      <c r="G36" s="15"/>
      <c r="H36" s="15"/>
      <c r="I36" s="15"/>
      <c r="R36" s="57"/>
      <c r="V36" s="56"/>
      <c r="W36" s="46"/>
    </row>
    <row r="37">
      <c r="G37" s="15"/>
      <c r="H37" s="15"/>
      <c r="I37" s="15"/>
      <c r="R37" s="57"/>
      <c r="V37" s="56"/>
      <c r="W37" s="46"/>
    </row>
    <row r="38">
      <c r="G38" s="15"/>
      <c r="H38" s="15"/>
      <c r="I38" s="15"/>
      <c r="R38" s="57"/>
      <c r="V38" s="56"/>
      <c r="W38" s="46"/>
    </row>
    <row r="39">
      <c r="G39" s="15"/>
      <c r="H39" s="15"/>
      <c r="I39" s="15"/>
      <c r="R39" s="57"/>
      <c r="V39" s="56"/>
      <c r="W39" s="46"/>
    </row>
    <row r="40">
      <c r="G40" s="15"/>
      <c r="H40" s="15"/>
      <c r="I40" s="15"/>
      <c r="R40" s="57"/>
      <c r="V40" s="56"/>
      <c r="W40" s="46"/>
    </row>
    <row r="41">
      <c r="G41" s="15"/>
      <c r="H41" s="15"/>
      <c r="I41" s="15"/>
      <c r="R41" s="57"/>
      <c r="V41" s="56"/>
      <c r="W41" s="46"/>
    </row>
    <row r="42">
      <c r="G42" s="15"/>
      <c r="H42" s="15"/>
      <c r="I42" s="15"/>
      <c r="R42" s="57"/>
      <c r="V42" s="56"/>
      <c r="W42" s="46"/>
    </row>
    <row r="43">
      <c r="G43" s="15"/>
      <c r="H43" s="15"/>
      <c r="I43" s="15"/>
      <c r="R43" s="57"/>
      <c r="V43" s="56"/>
      <c r="W43" s="46"/>
    </row>
    <row r="44">
      <c r="G44" s="15"/>
      <c r="H44" s="15"/>
      <c r="I44" s="15"/>
      <c r="R44" s="57"/>
      <c r="V44" s="56"/>
      <c r="W44" s="46"/>
    </row>
    <row r="45">
      <c r="G45" s="15"/>
      <c r="H45" s="15"/>
      <c r="I45" s="15"/>
      <c r="R45" s="57"/>
      <c r="V45" s="56"/>
      <c r="W45" s="46"/>
    </row>
    <row r="46">
      <c r="G46" s="15"/>
      <c r="H46" s="15"/>
      <c r="I46" s="15"/>
      <c r="R46" s="57"/>
      <c r="V46" s="56"/>
      <c r="W46" s="46"/>
    </row>
    <row r="47">
      <c r="G47" s="15"/>
      <c r="H47" s="15"/>
      <c r="I47" s="15"/>
      <c r="R47" s="57"/>
      <c r="V47" s="56"/>
      <c r="W47" s="46"/>
    </row>
    <row r="48">
      <c r="G48" s="15"/>
      <c r="H48" s="15"/>
      <c r="I48" s="15"/>
      <c r="R48" s="57"/>
      <c r="V48" s="56"/>
      <c r="W48" s="46"/>
    </row>
    <row r="49">
      <c r="G49" s="15"/>
      <c r="H49" s="15"/>
      <c r="I49" s="15"/>
      <c r="R49" s="57"/>
      <c r="V49" s="56"/>
      <c r="W49" s="46"/>
    </row>
    <row r="50">
      <c r="G50" s="15"/>
      <c r="H50" s="15"/>
      <c r="I50" s="15"/>
      <c r="R50" s="57"/>
      <c r="V50" s="56"/>
      <c r="W50" s="46"/>
    </row>
    <row r="51">
      <c r="G51" s="15"/>
      <c r="H51" s="15"/>
      <c r="I51" s="15"/>
      <c r="R51" s="57"/>
      <c r="V51" s="56"/>
      <c r="W51" s="46"/>
    </row>
    <row r="52">
      <c r="G52" s="15"/>
      <c r="H52" s="15"/>
      <c r="I52" s="15"/>
      <c r="R52" s="57"/>
      <c r="V52" s="56"/>
      <c r="W52" s="46"/>
    </row>
    <row r="53">
      <c r="G53" s="15"/>
      <c r="H53" s="15"/>
      <c r="I53" s="15"/>
      <c r="R53" s="57"/>
      <c r="V53" s="56"/>
      <c r="W53" s="46"/>
    </row>
    <row r="54">
      <c r="G54" s="15"/>
      <c r="H54" s="15"/>
      <c r="I54" s="15"/>
      <c r="R54" s="57"/>
      <c r="V54" s="56"/>
      <c r="W54" s="46"/>
    </row>
    <row r="55">
      <c r="G55" s="15"/>
      <c r="H55" s="15"/>
      <c r="I55" s="15"/>
      <c r="R55" s="57"/>
      <c r="V55" s="56"/>
      <c r="W55" s="46"/>
    </row>
    <row r="56">
      <c r="G56" s="15"/>
      <c r="H56" s="15"/>
      <c r="I56" s="15"/>
      <c r="R56" s="57"/>
      <c r="V56" s="56"/>
      <c r="W56" s="46"/>
    </row>
    <row r="57">
      <c r="G57" s="15"/>
      <c r="H57" s="15"/>
      <c r="I57" s="15"/>
      <c r="R57" s="57"/>
      <c r="V57" s="56"/>
      <c r="W57" s="46"/>
    </row>
    <row r="58">
      <c r="G58" s="15"/>
      <c r="H58" s="15"/>
      <c r="I58" s="15"/>
      <c r="R58" s="57"/>
      <c r="V58" s="56"/>
      <c r="W58" s="46"/>
    </row>
    <row r="59">
      <c r="G59" s="15"/>
      <c r="H59" s="15"/>
      <c r="I59" s="15"/>
      <c r="R59" s="57"/>
      <c r="V59" s="56"/>
      <c r="W59" s="46"/>
    </row>
    <row r="60">
      <c r="G60" s="15"/>
      <c r="H60" s="15"/>
      <c r="I60" s="15"/>
      <c r="R60" s="57"/>
      <c r="V60" s="56"/>
      <c r="W60" s="46"/>
    </row>
    <row r="61">
      <c r="G61" s="15"/>
      <c r="H61" s="15"/>
      <c r="I61" s="15"/>
      <c r="R61" s="57"/>
      <c r="V61" s="56"/>
      <c r="W61" s="46"/>
    </row>
    <row r="62">
      <c r="G62" s="15"/>
      <c r="H62" s="15"/>
      <c r="I62" s="15"/>
      <c r="R62" s="57"/>
      <c r="V62" s="56"/>
      <c r="W62" s="46"/>
    </row>
    <row r="63">
      <c r="G63" s="15"/>
      <c r="H63" s="15"/>
      <c r="I63" s="15"/>
      <c r="R63" s="57"/>
      <c r="V63" s="56"/>
      <c r="W63" s="46"/>
    </row>
    <row r="64">
      <c r="G64" s="15"/>
      <c r="H64" s="15"/>
      <c r="I64" s="15"/>
      <c r="R64" s="57"/>
      <c r="V64" s="56"/>
      <c r="W64" s="46"/>
    </row>
    <row r="65">
      <c r="G65" s="15"/>
      <c r="H65" s="15"/>
      <c r="I65" s="15"/>
      <c r="R65" s="57"/>
      <c r="V65" s="56"/>
      <c r="W65" s="46"/>
    </row>
    <row r="66">
      <c r="G66" s="15"/>
      <c r="H66" s="15"/>
      <c r="I66" s="15"/>
      <c r="R66" s="57"/>
      <c r="V66" s="56"/>
      <c r="W66" s="46"/>
    </row>
    <row r="67">
      <c r="G67" s="15"/>
      <c r="H67" s="15"/>
      <c r="I67" s="15"/>
      <c r="R67" s="57"/>
      <c r="V67" s="56"/>
      <c r="W67" s="46"/>
    </row>
    <row r="68">
      <c r="G68" s="15"/>
      <c r="H68" s="15"/>
      <c r="I68" s="15"/>
      <c r="R68" s="57"/>
      <c r="V68" s="56"/>
      <c r="W68" s="46"/>
    </row>
    <row r="69">
      <c r="G69" s="15"/>
      <c r="H69" s="15"/>
      <c r="I69" s="15"/>
      <c r="R69" s="57"/>
      <c r="V69" s="56"/>
      <c r="W69" s="46"/>
    </row>
    <row r="70">
      <c r="G70" s="15"/>
      <c r="H70" s="15"/>
      <c r="I70" s="15"/>
      <c r="R70" s="57"/>
      <c r="V70" s="56"/>
      <c r="W70" s="46"/>
    </row>
    <row r="71">
      <c r="G71" s="15"/>
      <c r="H71" s="15"/>
      <c r="I71" s="15"/>
      <c r="R71" s="57"/>
      <c r="V71" s="56"/>
      <c r="W71" s="46"/>
    </row>
    <row r="72">
      <c r="G72" s="15"/>
      <c r="H72" s="15"/>
      <c r="I72" s="15"/>
      <c r="R72" s="57"/>
      <c r="V72" s="56"/>
      <c r="W72" s="46"/>
    </row>
    <row r="73">
      <c r="G73" s="15"/>
      <c r="H73" s="15"/>
      <c r="I73" s="15"/>
      <c r="R73" s="57"/>
      <c r="V73" s="56"/>
      <c r="W73" s="46"/>
    </row>
    <row r="74">
      <c r="G74" s="15"/>
      <c r="H74" s="15"/>
      <c r="I74" s="15"/>
      <c r="R74" s="57"/>
      <c r="V74" s="56"/>
      <c r="W74" s="46"/>
    </row>
    <row r="75">
      <c r="G75" s="15"/>
      <c r="H75" s="15"/>
      <c r="I75" s="15"/>
      <c r="R75" s="57"/>
      <c r="V75" s="56"/>
      <c r="W75" s="46"/>
    </row>
    <row r="76">
      <c r="G76" s="15"/>
      <c r="H76" s="15"/>
      <c r="I76" s="15"/>
      <c r="R76" s="57"/>
      <c r="V76" s="56"/>
      <c r="W76" s="46"/>
    </row>
    <row r="77">
      <c r="G77" s="15"/>
      <c r="H77" s="15"/>
      <c r="I77" s="15"/>
      <c r="R77" s="57"/>
      <c r="V77" s="56"/>
      <c r="W77" s="46"/>
    </row>
    <row r="78">
      <c r="G78" s="15"/>
      <c r="H78" s="15"/>
      <c r="I78" s="15"/>
      <c r="R78" s="57"/>
      <c r="V78" s="56"/>
      <c r="W78" s="46"/>
    </row>
    <row r="79">
      <c r="G79" s="15"/>
      <c r="H79" s="15"/>
      <c r="I79" s="15"/>
      <c r="R79" s="57"/>
      <c r="V79" s="56"/>
      <c r="W79" s="46"/>
    </row>
    <row r="80">
      <c r="G80" s="15"/>
      <c r="H80" s="15"/>
      <c r="I80" s="15"/>
      <c r="R80" s="57"/>
      <c r="V80" s="56"/>
      <c r="W80" s="46"/>
    </row>
    <row r="81">
      <c r="G81" s="15"/>
      <c r="H81" s="15"/>
      <c r="I81" s="15"/>
      <c r="R81" s="57"/>
      <c r="V81" s="56"/>
      <c r="W81" s="46"/>
    </row>
    <row r="82">
      <c r="G82" s="15"/>
      <c r="H82" s="15"/>
      <c r="I82" s="15"/>
      <c r="R82" s="57"/>
      <c r="V82" s="56"/>
      <c r="W82" s="46"/>
    </row>
    <row r="83">
      <c r="G83" s="15"/>
      <c r="H83" s="15"/>
      <c r="I83" s="15"/>
      <c r="R83" s="57"/>
      <c r="V83" s="56"/>
      <c r="W83" s="46"/>
    </row>
    <row r="84">
      <c r="G84" s="15"/>
      <c r="H84" s="15"/>
      <c r="I84" s="15"/>
      <c r="R84" s="57"/>
      <c r="V84" s="56"/>
      <c r="W84" s="46"/>
    </row>
    <row r="85">
      <c r="G85" s="15"/>
      <c r="H85" s="15"/>
      <c r="I85" s="15"/>
      <c r="R85" s="57"/>
      <c r="V85" s="56"/>
      <c r="W85" s="46"/>
    </row>
    <row r="86">
      <c r="G86" s="15"/>
      <c r="H86" s="15"/>
      <c r="I86" s="15"/>
      <c r="R86" s="57"/>
      <c r="V86" s="56"/>
      <c r="W86" s="46"/>
    </row>
    <row r="87">
      <c r="G87" s="15"/>
      <c r="H87" s="15"/>
      <c r="I87" s="15"/>
      <c r="R87" s="57"/>
      <c r="V87" s="56"/>
      <c r="W87" s="46"/>
    </row>
    <row r="88">
      <c r="G88" s="15"/>
      <c r="H88" s="15"/>
      <c r="I88" s="15"/>
      <c r="R88" s="57"/>
      <c r="V88" s="56"/>
      <c r="W88" s="46"/>
    </row>
    <row r="89">
      <c r="G89" s="15"/>
      <c r="H89" s="15"/>
      <c r="I89" s="15"/>
      <c r="R89" s="57"/>
      <c r="V89" s="56"/>
      <c r="W89" s="46"/>
    </row>
    <row r="90">
      <c r="G90" s="15"/>
      <c r="H90" s="15"/>
      <c r="I90" s="15"/>
      <c r="R90" s="57"/>
      <c r="V90" s="56"/>
      <c r="W90" s="46"/>
    </row>
    <row r="91">
      <c r="G91" s="15"/>
      <c r="H91" s="15"/>
      <c r="I91" s="15"/>
      <c r="R91" s="57"/>
      <c r="V91" s="56"/>
      <c r="W91" s="46"/>
    </row>
    <row r="92">
      <c r="G92" s="15"/>
      <c r="H92" s="15"/>
      <c r="I92" s="15"/>
      <c r="R92" s="57"/>
      <c r="V92" s="56"/>
      <c r="W92" s="46"/>
    </row>
    <row r="93">
      <c r="G93" s="15"/>
      <c r="H93" s="15"/>
      <c r="I93" s="15"/>
      <c r="R93" s="57"/>
      <c r="V93" s="56"/>
      <c r="W93" s="46"/>
    </row>
    <row r="94">
      <c r="G94" s="15"/>
      <c r="H94" s="15"/>
      <c r="I94" s="15"/>
      <c r="R94" s="57"/>
      <c r="V94" s="56"/>
      <c r="W94" s="46"/>
    </row>
    <row r="95">
      <c r="G95" s="15"/>
      <c r="H95" s="15"/>
      <c r="I95" s="15"/>
      <c r="R95" s="57"/>
      <c r="V95" s="56"/>
      <c r="W95" s="46"/>
    </row>
    <row r="96">
      <c r="G96" s="15"/>
      <c r="H96" s="15"/>
      <c r="I96" s="15"/>
      <c r="R96" s="57"/>
      <c r="V96" s="56"/>
      <c r="W96" s="46"/>
    </row>
    <row r="97">
      <c r="G97" s="15"/>
      <c r="H97" s="15"/>
      <c r="I97" s="15"/>
      <c r="R97" s="57"/>
      <c r="V97" s="56"/>
      <c r="W97" s="46"/>
    </row>
    <row r="98">
      <c r="G98" s="15"/>
      <c r="H98" s="15"/>
      <c r="I98" s="15"/>
      <c r="R98" s="57"/>
      <c r="V98" s="56"/>
      <c r="W98" s="46"/>
    </row>
    <row r="99">
      <c r="G99" s="15"/>
      <c r="H99" s="15"/>
      <c r="I99" s="15"/>
      <c r="R99" s="57"/>
      <c r="V99" s="56"/>
      <c r="W99" s="46"/>
    </row>
    <row r="100">
      <c r="G100" s="15"/>
      <c r="H100" s="15"/>
      <c r="I100" s="15"/>
      <c r="R100" s="57"/>
      <c r="V100" s="56"/>
      <c r="W100" s="46"/>
    </row>
    <row r="101">
      <c r="G101" s="15"/>
      <c r="H101" s="15"/>
      <c r="I101" s="15"/>
      <c r="R101" s="57"/>
      <c r="V101" s="56"/>
      <c r="W101" s="46"/>
    </row>
    <row r="102">
      <c r="G102" s="15"/>
      <c r="H102" s="15"/>
      <c r="I102" s="15"/>
      <c r="R102" s="57"/>
      <c r="V102" s="56"/>
      <c r="W102" s="46"/>
    </row>
    <row r="103">
      <c r="G103" s="15"/>
      <c r="H103" s="15"/>
      <c r="I103" s="15"/>
      <c r="R103" s="57"/>
      <c r="V103" s="56"/>
      <c r="W103" s="46"/>
    </row>
    <row r="104">
      <c r="G104" s="15"/>
      <c r="H104" s="15"/>
      <c r="I104" s="15"/>
      <c r="R104" s="57"/>
      <c r="V104" s="56"/>
      <c r="W104" s="46"/>
    </row>
    <row r="105">
      <c r="G105" s="15"/>
      <c r="H105" s="15"/>
      <c r="I105" s="15"/>
      <c r="R105" s="57"/>
      <c r="V105" s="56"/>
      <c r="W105" s="46"/>
    </row>
    <row r="106">
      <c r="G106" s="15"/>
      <c r="H106" s="15"/>
      <c r="I106" s="15"/>
      <c r="R106" s="57"/>
      <c r="V106" s="56"/>
      <c r="W106" s="46"/>
    </row>
    <row r="107">
      <c r="G107" s="15"/>
      <c r="H107" s="15"/>
      <c r="I107" s="15"/>
      <c r="R107" s="57"/>
      <c r="V107" s="56"/>
      <c r="W107" s="46"/>
    </row>
    <row r="108">
      <c r="G108" s="15"/>
      <c r="H108" s="15"/>
      <c r="I108" s="15"/>
      <c r="R108" s="57"/>
      <c r="V108" s="56"/>
      <c r="W108" s="46"/>
    </row>
    <row r="109">
      <c r="G109" s="15"/>
      <c r="H109" s="15"/>
      <c r="I109" s="15"/>
      <c r="R109" s="57"/>
      <c r="V109" s="56"/>
      <c r="W109" s="46"/>
    </row>
    <row r="110">
      <c r="G110" s="15"/>
      <c r="H110" s="15"/>
      <c r="I110" s="15"/>
      <c r="R110" s="57"/>
      <c r="V110" s="56"/>
      <c r="W110" s="46"/>
    </row>
    <row r="111">
      <c r="G111" s="15"/>
      <c r="H111" s="15"/>
      <c r="I111" s="15"/>
      <c r="R111" s="57"/>
      <c r="V111" s="56"/>
      <c r="W111" s="46"/>
    </row>
    <row r="112">
      <c r="G112" s="15"/>
      <c r="H112" s="15"/>
      <c r="I112" s="15"/>
      <c r="R112" s="57"/>
      <c r="V112" s="56"/>
      <c r="W112" s="46"/>
    </row>
    <row r="113">
      <c r="G113" s="15"/>
      <c r="H113" s="15"/>
      <c r="I113" s="15"/>
      <c r="R113" s="57"/>
      <c r="V113" s="56"/>
      <c r="W113" s="46"/>
    </row>
    <row r="114">
      <c r="G114" s="15"/>
      <c r="H114" s="15"/>
      <c r="I114" s="15"/>
      <c r="R114" s="57"/>
      <c r="V114" s="56"/>
      <c r="W114" s="46"/>
    </row>
    <row r="115">
      <c r="G115" s="15"/>
      <c r="H115" s="15"/>
      <c r="I115" s="15"/>
      <c r="R115" s="57"/>
      <c r="V115" s="56"/>
      <c r="W115" s="46"/>
    </row>
    <row r="116">
      <c r="G116" s="15"/>
      <c r="H116" s="15"/>
      <c r="I116" s="15"/>
      <c r="R116" s="57"/>
      <c r="V116" s="56"/>
      <c r="W116" s="46"/>
    </row>
    <row r="117">
      <c r="G117" s="15"/>
      <c r="H117" s="15"/>
      <c r="I117" s="15"/>
      <c r="R117" s="57"/>
      <c r="V117" s="56"/>
      <c r="W117" s="46"/>
    </row>
    <row r="118">
      <c r="G118" s="15"/>
      <c r="H118" s="15"/>
      <c r="I118" s="15"/>
      <c r="R118" s="57"/>
      <c r="V118" s="56"/>
      <c r="W118" s="46"/>
    </row>
    <row r="119">
      <c r="G119" s="15"/>
      <c r="H119" s="15"/>
      <c r="I119" s="15"/>
      <c r="R119" s="57"/>
      <c r="V119" s="56"/>
      <c r="W119" s="46"/>
    </row>
    <row r="120">
      <c r="G120" s="15"/>
      <c r="H120" s="15"/>
      <c r="I120" s="15"/>
      <c r="R120" s="57"/>
      <c r="V120" s="56"/>
      <c r="W120" s="46"/>
    </row>
    <row r="121">
      <c r="G121" s="15"/>
      <c r="H121" s="15"/>
      <c r="I121" s="15"/>
      <c r="R121" s="57"/>
      <c r="V121" s="56"/>
      <c r="W121" s="46"/>
    </row>
    <row r="122">
      <c r="G122" s="15"/>
      <c r="H122" s="15"/>
      <c r="I122" s="15"/>
      <c r="R122" s="57"/>
      <c r="V122" s="56"/>
      <c r="W122" s="46"/>
    </row>
    <row r="123">
      <c r="G123" s="15"/>
      <c r="H123" s="15"/>
      <c r="I123" s="15"/>
      <c r="R123" s="57"/>
      <c r="V123" s="56"/>
      <c r="W123" s="46"/>
    </row>
    <row r="124">
      <c r="G124" s="15"/>
      <c r="H124" s="15"/>
      <c r="I124" s="15"/>
      <c r="R124" s="57"/>
      <c r="V124" s="56"/>
      <c r="W124" s="46"/>
    </row>
    <row r="125">
      <c r="G125" s="15"/>
      <c r="H125" s="15"/>
      <c r="I125" s="15"/>
      <c r="R125" s="57"/>
      <c r="V125" s="56"/>
      <c r="W125" s="46"/>
    </row>
    <row r="126">
      <c r="G126" s="15"/>
      <c r="H126" s="15"/>
      <c r="I126" s="15"/>
      <c r="R126" s="57"/>
      <c r="V126" s="56"/>
      <c r="W126" s="46"/>
    </row>
    <row r="127">
      <c r="G127" s="15"/>
      <c r="H127" s="15"/>
      <c r="I127" s="15"/>
      <c r="R127" s="57"/>
      <c r="V127" s="56"/>
      <c r="W127" s="46"/>
    </row>
    <row r="128">
      <c r="G128" s="15"/>
      <c r="H128" s="15"/>
      <c r="I128" s="15"/>
      <c r="R128" s="57"/>
      <c r="V128" s="56"/>
      <c r="W128" s="46"/>
    </row>
    <row r="129">
      <c r="G129" s="15"/>
      <c r="H129" s="15"/>
      <c r="I129" s="15"/>
      <c r="R129" s="57"/>
      <c r="V129" s="56"/>
      <c r="W129" s="46"/>
    </row>
    <row r="130">
      <c r="G130" s="15"/>
      <c r="H130" s="15"/>
      <c r="I130" s="15"/>
      <c r="R130" s="57"/>
      <c r="V130" s="56"/>
      <c r="W130" s="46"/>
    </row>
    <row r="131">
      <c r="G131" s="15"/>
      <c r="H131" s="15"/>
      <c r="I131" s="15"/>
      <c r="R131" s="57"/>
      <c r="V131" s="56"/>
      <c r="W131" s="46"/>
    </row>
    <row r="132">
      <c r="G132" s="15"/>
      <c r="H132" s="15"/>
      <c r="I132" s="15"/>
      <c r="R132" s="57"/>
      <c r="V132" s="56"/>
      <c r="W132" s="46"/>
    </row>
    <row r="133">
      <c r="G133" s="15"/>
      <c r="H133" s="15"/>
      <c r="I133" s="15"/>
      <c r="R133" s="57"/>
      <c r="V133" s="56"/>
      <c r="W133" s="46"/>
    </row>
    <row r="134">
      <c r="G134" s="15"/>
      <c r="H134" s="15"/>
      <c r="I134" s="15"/>
      <c r="R134" s="57"/>
      <c r="V134" s="56"/>
      <c r="W134" s="46"/>
    </row>
    <row r="135">
      <c r="G135" s="15"/>
      <c r="H135" s="15"/>
      <c r="I135" s="15"/>
      <c r="R135" s="57"/>
      <c r="V135" s="56"/>
      <c r="W135" s="46"/>
    </row>
    <row r="136">
      <c r="G136" s="15"/>
      <c r="H136" s="15"/>
      <c r="I136" s="15"/>
      <c r="R136" s="57"/>
      <c r="V136" s="56"/>
      <c r="W136" s="46"/>
    </row>
    <row r="137">
      <c r="G137" s="15"/>
      <c r="H137" s="15"/>
      <c r="I137" s="15"/>
      <c r="R137" s="57"/>
      <c r="V137" s="56"/>
      <c r="W137" s="46"/>
    </row>
    <row r="138">
      <c r="G138" s="15"/>
      <c r="H138" s="15"/>
      <c r="I138" s="15"/>
      <c r="R138" s="57"/>
      <c r="V138" s="56"/>
      <c r="W138" s="46"/>
    </row>
    <row r="139">
      <c r="G139" s="15"/>
      <c r="H139" s="15"/>
      <c r="I139" s="15"/>
      <c r="R139" s="57"/>
      <c r="V139" s="56"/>
      <c r="W139" s="46"/>
    </row>
    <row r="140">
      <c r="G140" s="15"/>
      <c r="H140" s="15"/>
      <c r="I140" s="15"/>
      <c r="R140" s="57"/>
      <c r="V140" s="56"/>
      <c r="W140" s="46"/>
    </row>
    <row r="141">
      <c r="G141" s="15"/>
      <c r="H141" s="15"/>
      <c r="I141" s="15"/>
      <c r="R141" s="57"/>
      <c r="V141" s="56"/>
      <c r="W141" s="46"/>
    </row>
    <row r="142">
      <c r="G142" s="15"/>
      <c r="H142" s="15"/>
      <c r="I142" s="15"/>
      <c r="R142" s="57"/>
      <c r="V142" s="56"/>
      <c r="W142" s="4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11</v>
      </c>
      <c r="B1" s="59" t="s">
        <v>12</v>
      </c>
      <c r="C1" s="59" t="s">
        <v>48</v>
      </c>
      <c r="D1" s="59" t="s">
        <v>49</v>
      </c>
      <c r="E1" s="59" t="s">
        <v>50</v>
      </c>
      <c r="F1" s="59" t="s">
        <v>51</v>
      </c>
      <c r="G1" s="59" t="s">
        <v>52</v>
      </c>
      <c r="H1" s="59"/>
      <c r="I1" s="59" t="s">
        <v>53</v>
      </c>
      <c r="J1" s="59" t="s">
        <v>54</v>
      </c>
      <c r="K1" s="59" t="s">
        <v>55</v>
      </c>
      <c r="L1" s="60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>
      <c r="A2" s="46" t="s">
        <v>56</v>
      </c>
      <c r="B2" s="47">
        <v>455.0</v>
      </c>
      <c r="C2" s="47">
        <v>27.0</v>
      </c>
      <c r="D2" s="19">
        <v>1.565E-5</v>
      </c>
      <c r="E2" s="19">
        <f t="shared" ref="E2:E13" si="1">D2/(84 *1E-11 )</f>
        <v>18630.95238</v>
      </c>
      <c r="F2" s="54" t="s">
        <v>57</v>
      </c>
      <c r="G2" s="46" t="s">
        <v>58</v>
      </c>
      <c r="H2" s="46"/>
      <c r="I2" s="47">
        <v>9.0213</v>
      </c>
      <c r="J2" s="47">
        <v>-0.01</v>
      </c>
      <c r="K2" s="47">
        <v>0.02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>
      <c r="A3" s="46" t="s">
        <v>59</v>
      </c>
      <c r="B3" s="47">
        <v>455.0</v>
      </c>
      <c r="C3" s="47">
        <v>27.0</v>
      </c>
      <c r="D3" s="19">
        <v>1.324E-5</v>
      </c>
      <c r="E3" s="19">
        <f t="shared" si="1"/>
        <v>15761.90476</v>
      </c>
      <c r="F3" s="54" t="s">
        <v>60</v>
      </c>
      <c r="G3" s="46"/>
      <c r="H3" s="46"/>
      <c r="I3" s="47">
        <v>9.0215</v>
      </c>
      <c r="J3" s="47">
        <v>0.58</v>
      </c>
      <c r="K3" s="47">
        <v>0.06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>
      <c r="A4" s="46" t="s">
        <v>61</v>
      </c>
      <c r="B4" s="47">
        <v>505.0</v>
      </c>
      <c r="C4" s="47">
        <v>30.0</v>
      </c>
      <c r="D4" s="19">
        <v>1.15E-5</v>
      </c>
      <c r="E4" s="19">
        <f t="shared" si="1"/>
        <v>13690.47619</v>
      </c>
      <c r="F4" s="54" t="s">
        <v>62</v>
      </c>
      <c r="G4" s="46"/>
      <c r="H4" s="46"/>
      <c r="I4" s="61">
        <v>9.0215</v>
      </c>
      <c r="J4" s="47">
        <v>0.69</v>
      </c>
      <c r="K4" s="47">
        <v>0.08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>
      <c r="A5" s="46" t="s">
        <v>63</v>
      </c>
      <c r="B5" s="47">
        <v>505.0</v>
      </c>
      <c r="C5" s="47">
        <v>30.0</v>
      </c>
      <c r="D5" s="19">
        <v>6.85E-6</v>
      </c>
      <c r="E5" s="19">
        <f t="shared" si="1"/>
        <v>8154.761905</v>
      </c>
      <c r="F5" s="54" t="s">
        <v>64</v>
      </c>
      <c r="G5" s="46"/>
      <c r="H5" s="46"/>
      <c r="I5" s="47">
        <v>9.0209</v>
      </c>
      <c r="J5" s="47">
        <v>-0.1</v>
      </c>
      <c r="K5" s="47">
        <v>0.11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>
      <c r="A6" s="46" t="s">
        <v>65</v>
      </c>
      <c r="B6" s="47">
        <v>556.0</v>
      </c>
      <c r="C6" s="47">
        <v>33.0</v>
      </c>
      <c r="D6" s="19">
        <v>1.1E-6</v>
      </c>
      <c r="E6" s="19">
        <f t="shared" si="1"/>
        <v>1309.52381</v>
      </c>
      <c r="F6" s="46" t="s">
        <v>66</v>
      </c>
      <c r="G6" s="46"/>
      <c r="H6" s="46"/>
      <c r="I6" s="47">
        <v>9.0206</v>
      </c>
      <c r="J6" s="47">
        <v>0.39</v>
      </c>
      <c r="K6" s="47">
        <v>0.05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>
      <c r="A7" s="46" t="s">
        <v>67</v>
      </c>
      <c r="B7" s="47">
        <v>556.0</v>
      </c>
      <c r="C7" s="47">
        <v>33.0</v>
      </c>
      <c r="D7" s="19">
        <v>3.8E-6</v>
      </c>
      <c r="E7" s="19">
        <f t="shared" si="1"/>
        <v>4523.809524</v>
      </c>
      <c r="F7" s="46" t="s">
        <v>68</v>
      </c>
      <c r="G7" s="46"/>
      <c r="H7" s="46"/>
      <c r="I7" s="47">
        <v>9.0183</v>
      </c>
      <c r="J7" s="47">
        <v>0.35</v>
      </c>
      <c r="K7" s="47">
        <v>0.06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>
      <c r="A8" s="46" t="s">
        <v>69</v>
      </c>
      <c r="B8" s="47">
        <v>606.0</v>
      </c>
      <c r="C8" s="47">
        <v>36.0</v>
      </c>
      <c r="D8" s="19">
        <v>1.4E-6</v>
      </c>
      <c r="E8" s="19">
        <f t="shared" si="1"/>
        <v>1666.666667</v>
      </c>
      <c r="F8" s="62" t="s">
        <v>70</v>
      </c>
      <c r="G8" s="46"/>
      <c r="H8" s="46"/>
      <c r="I8" s="47">
        <v>9.0178</v>
      </c>
      <c r="J8" s="47">
        <v>0.11</v>
      </c>
      <c r="K8" s="47">
        <v>0.07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>
      <c r="A9" s="46" t="s">
        <v>71</v>
      </c>
      <c r="B9" s="47">
        <v>606.0</v>
      </c>
      <c r="C9" s="47">
        <v>36.0</v>
      </c>
      <c r="D9" s="19">
        <v>6.0E-7</v>
      </c>
      <c r="E9" s="19">
        <f t="shared" si="1"/>
        <v>714.2857143</v>
      </c>
      <c r="F9" s="62" t="s">
        <v>72</v>
      </c>
      <c r="G9" s="46"/>
      <c r="H9" s="46"/>
      <c r="I9" s="47">
        <v>9.0174</v>
      </c>
      <c r="J9" s="47">
        <v>0.15</v>
      </c>
      <c r="K9" s="47">
        <v>0.03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>
      <c r="A10" s="46" t="s">
        <v>73</v>
      </c>
      <c r="B10" s="47">
        <v>657.0</v>
      </c>
      <c r="C10" s="47">
        <v>39.0</v>
      </c>
      <c r="D10" s="19">
        <v>1.8E-7</v>
      </c>
      <c r="E10" s="19">
        <f t="shared" si="1"/>
        <v>214.2857143</v>
      </c>
      <c r="F10" s="63" t="s">
        <v>74</v>
      </c>
      <c r="G10" s="46"/>
      <c r="H10" s="46"/>
      <c r="I10" s="47">
        <v>9.0172</v>
      </c>
      <c r="J10" s="47">
        <v>0.36</v>
      </c>
      <c r="K10" s="47">
        <v>0.07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>
      <c r="A11" s="46" t="s">
        <v>75</v>
      </c>
      <c r="B11" s="47">
        <v>657.0</v>
      </c>
      <c r="C11" s="47">
        <v>39.0</v>
      </c>
      <c r="D11" s="19">
        <v>8.0E-7</v>
      </c>
      <c r="E11" s="19">
        <f t="shared" si="1"/>
        <v>952.3809524</v>
      </c>
      <c r="F11" s="46"/>
      <c r="G11" s="46"/>
      <c r="H11" s="46"/>
      <c r="I11" s="47">
        <v>9.0155</v>
      </c>
      <c r="J11" s="47">
        <v>0.69</v>
      </c>
      <c r="K11" s="47">
        <v>0.0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</row>
    <row r="12">
      <c r="A12" s="46" t="s">
        <v>76</v>
      </c>
      <c r="B12" s="47">
        <v>707.0</v>
      </c>
      <c r="C12" s="47">
        <v>42.0</v>
      </c>
      <c r="D12" s="19">
        <v>3.0E-7</v>
      </c>
      <c r="E12" s="19">
        <f t="shared" si="1"/>
        <v>357.1428571</v>
      </c>
      <c r="F12" s="46"/>
      <c r="G12" s="46"/>
      <c r="H12" s="46"/>
      <c r="I12" s="47">
        <v>9.0152</v>
      </c>
      <c r="J12" s="47">
        <v>-0.04</v>
      </c>
      <c r="K12" s="47">
        <v>0.02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</row>
    <row r="13">
      <c r="A13" s="46" t="s">
        <v>77</v>
      </c>
      <c r="B13" s="47">
        <v>707.0</v>
      </c>
      <c r="C13" s="47">
        <v>42.0</v>
      </c>
      <c r="D13" s="46"/>
      <c r="E13" s="47">
        <f t="shared" si="1"/>
        <v>0</v>
      </c>
      <c r="F13" s="46"/>
      <c r="G13" s="46"/>
      <c r="H13" s="46"/>
      <c r="I13" s="47">
        <v>9.0149</v>
      </c>
      <c r="J13" s="47">
        <v>0.4</v>
      </c>
      <c r="K13" s="47">
        <v>-0.03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</row>
    <row r="15">
      <c r="A15" s="46"/>
      <c r="B15" s="46"/>
      <c r="C15" s="46"/>
      <c r="D15" s="46"/>
      <c r="E15" s="46"/>
      <c r="F15" s="54" t="s">
        <v>78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>
      <c r="A16" s="46" t="s">
        <v>79</v>
      </c>
      <c r="B16" s="47">
        <v>200.0</v>
      </c>
      <c r="C16" s="47">
        <v>23.0</v>
      </c>
      <c r="D16" s="19">
        <v>0.0012</v>
      </c>
      <c r="E16" s="19">
        <f t="shared" ref="E16:E27" si="2">D16/(84 *1E-11 )</f>
        <v>1428571.429</v>
      </c>
      <c r="F16" s="46" t="s">
        <v>57</v>
      </c>
      <c r="G16" s="46" t="s">
        <v>80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>
      <c r="A17" s="46" t="s">
        <v>81</v>
      </c>
      <c r="B17" s="47">
        <v>250.0</v>
      </c>
      <c r="C17" s="47">
        <v>28.0</v>
      </c>
      <c r="D17" s="19">
        <v>8.48E-4</v>
      </c>
      <c r="E17" s="19">
        <f t="shared" si="2"/>
        <v>1009523.81</v>
      </c>
      <c r="F17" s="46" t="s">
        <v>82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>
      <c r="A18" s="46" t="s">
        <v>83</v>
      </c>
      <c r="B18" s="47">
        <v>300.0</v>
      </c>
      <c r="C18" s="47">
        <v>34.0</v>
      </c>
      <c r="D18" s="19">
        <v>3.45E-4</v>
      </c>
      <c r="E18" s="19">
        <f t="shared" si="2"/>
        <v>410714.2857</v>
      </c>
      <c r="F18" s="46" t="s">
        <v>84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>
      <c r="A19" s="46" t="s">
        <v>85</v>
      </c>
      <c r="B19" s="47">
        <v>350.0</v>
      </c>
      <c r="C19" s="47">
        <v>41.0</v>
      </c>
      <c r="D19" s="19">
        <v>1.0E-4</v>
      </c>
      <c r="E19" s="19">
        <f t="shared" si="2"/>
        <v>119047.619</v>
      </c>
      <c r="F19" s="46" t="s">
        <v>86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>
      <c r="A20" s="46" t="s">
        <v>87</v>
      </c>
      <c r="B20" s="47">
        <v>400.0</v>
      </c>
      <c r="C20" s="47">
        <v>46.0</v>
      </c>
      <c r="D20" s="19">
        <v>8.0E-5</v>
      </c>
      <c r="E20" s="19">
        <f t="shared" si="2"/>
        <v>95238.09524</v>
      </c>
      <c r="F20" s="46" t="s">
        <v>88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>
      <c r="A21" s="46" t="s">
        <v>89</v>
      </c>
      <c r="B21" s="47">
        <v>450.0</v>
      </c>
      <c r="C21" s="47">
        <v>51.0</v>
      </c>
      <c r="D21" s="19">
        <v>6.7E-5</v>
      </c>
      <c r="E21" s="19">
        <f t="shared" si="2"/>
        <v>79761.90476</v>
      </c>
      <c r="F21" s="46" t="s">
        <v>90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>
      <c r="A22" s="46" t="s">
        <v>91</v>
      </c>
      <c r="B22" s="47">
        <v>500.0</v>
      </c>
      <c r="C22" s="47">
        <v>57.0</v>
      </c>
      <c r="D22" s="46" t="s">
        <v>92</v>
      </c>
      <c r="E22" s="64" t="str">
        <f t="shared" si="2"/>
        <v>#VALUE!</v>
      </c>
      <c r="F22" s="62" t="s">
        <v>93</v>
      </c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>
      <c r="A23" s="46" t="s">
        <v>94</v>
      </c>
      <c r="B23" s="47">
        <v>550.0</v>
      </c>
      <c r="C23" s="47">
        <v>63.0</v>
      </c>
      <c r="D23" s="19">
        <v>3.65E-5</v>
      </c>
      <c r="E23" s="19">
        <f t="shared" si="2"/>
        <v>43452.38095</v>
      </c>
      <c r="F23" s="62" t="s">
        <v>95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>
      <c r="A24" s="46" t="s">
        <v>96</v>
      </c>
      <c r="B24" s="47">
        <v>600.0</v>
      </c>
      <c r="C24" s="47">
        <v>69.0</v>
      </c>
      <c r="D24" s="19">
        <v>9.5E-6</v>
      </c>
      <c r="E24" s="19">
        <f t="shared" si="2"/>
        <v>11309.52381</v>
      </c>
      <c r="F24" s="65" t="s">
        <v>74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>
      <c r="A25" s="46" t="s">
        <v>97</v>
      </c>
      <c r="B25" s="47">
        <v>650.0</v>
      </c>
      <c r="C25" s="47">
        <v>74.0</v>
      </c>
      <c r="D25" s="19">
        <v>2.0E-6</v>
      </c>
      <c r="E25" s="19">
        <f t="shared" si="2"/>
        <v>2380.952381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>
      <c r="A26" s="46" t="s">
        <v>98</v>
      </c>
      <c r="B26" s="47">
        <v>700.0</v>
      </c>
      <c r="C26" s="47">
        <v>80.0</v>
      </c>
      <c r="D26" s="19">
        <v>1.0E-6</v>
      </c>
      <c r="E26" s="19">
        <f t="shared" si="2"/>
        <v>1190.47619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>
      <c r="A27" s="46" t="s">
        <v>99</v>
      </c>
      <c r="B27" s="47">
        <v>750.0</v>
      </c>
      <c r="C27" s="47">
        <v>86.0</v>
      </c>
      <c r="D27" s="19">
        <v>5.0E-7</v>
      </c>
      <c r="E27" s="19">
        <f t="shared" si="2"/>
        <v>595.2380952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>
      <c r="A30" s="46" t="s">
        <v>100</v>
      </c>
      <c r="B30" s="47">
        <v>350.0</v>
      </c>
      <c r="C30" s="46"/>
      <c r="D30" s="19">
        <v>1.05E-4</v>
      </c>
      <c r="E30" s="19">
        <v>230000.0</v>
      </c>
      <c r="F30" s="46" t="s">
        <v>101</v>
      </c>
      <c r="G30" s="46" t="s">
        <v>102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>
      <c r="A31" s="46" t="s">
        <v>103</v>
      </c>
      <c r="B31" s="47">
        <v>400.0</v>
      </c>
      <c r="C31" s="46"/>
      <c r="D31" s="19">
        <v>1.7E-4</v>
      </c>
      <c r="E31" s="19">
        <v>370000.0</v>
      </c>
      <c r="F31" s="46" t="s">
        <v>82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>
      <c r="A32" s="46" t="s">
        <v>104</v>
      </c>
      <c r="B32" s="47">
        <v>450.0</v>
      </c>
      <c r="C32" s="46"/>
      <c r="D32" s="19">
        <v>9.0E-5</v>
      </c>
      <c r="E32" s="19">
        <v>200000.0</v>
      </c>
      <c r="F32" s="46" t="s">
        <v>105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>
      <c r="A33" s="46" t="s">
        <v>106</v>
      </c>
      <c r="B33" s="47">
        <v>500.0</v>
      </c>
      <c r="C33" s="46"/>
      <c r="D33" s="30"/>
      <c r="E33" s="30"/>
      <c r="F33" s="46" t="s">
        <v>107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>
      <c r="A34" s="46" t="s">
        <v>108</v>
      </c>
      <c r="B34" s="47">
        <v>550.0</v>
      </c>
      <c r="C34" s="46"/>
      <c r="D34" s="19">
        <v>1.0E-5</v>
      </c>
      <c r="E34" s="19">
        <v>20000.0</v>
      </c>
      <c r="F34" s="46" t="s">
        <v>109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>
      <c r="A35" s="46" t="s">
        <v>110</v>
      </c>
      <c r="B35" s="47">
        <v>600.0</v>
      </c>
      <c r="C35" s="46"/>
      <c r="D35" s="19">
        <v>2.0E-6</v>
      </c>
      <c r="E35" s="19">
        <v>4000.0</v>
      </c>
      <c r="F35" s="46" t="s">
        <v>111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>
      <c r="A36" s="46"/>
      <c r="B36" s="46"/>
      <c r="C36" s="46"/>
      <c r="D36" s="46"/>
      <c r="E36" s="46"/>
      <c r="F36" s="65" t="s">
        <v>112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</row>
  </sheetData>
  <drawing r:id="rId1"/>
</worksheet>
</file>