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721/Documents/Delayed recovery/Nature/R1/"/>
    </mc:Choice>
  </mc:AlternateContent>
  <xr:revisionPtr revIDLastSave="0" documentId="13_ncr:1_{47F76846-413F-CD42-8C76-7D9A6C89AB86}" xr6:coauthVersionLast="47" xr6:coauthVersionMax="47" xr10:uidLastSave="{00000000-0000-0000-0000-000000000000}"/>
  <bookViews>
    <workbookView xWindow="2780" yWindow="920" windowWidth="30240" windowHeight="17080" xr2:uid="{17E20F92-8BA0-9F40-B2AB-244636C7E711}"/>
  </bookViews>
  <sheets>
    <sheet name="Degassing reconstru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3" i="1" l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T52" i="1"/>
  <c r="S52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Q102" i="1"/>
  <c r="P102" i="1"/>
  <c r="Q92" i="1"/>
  <c r="P92" i="1"/>
  <c r="Q82" i="1"/>
  <c r="P82" i="1"/>
  <c r="T103" i="1"/>
  <c r="S103" i="1"/>
  <c r="T101" i="1"/>
  <c r="S101" i="1"/>
  <c r="T100" i="1"/>
  <c r="S100" i="1"/>
  <c r="T99" i="1"/>
  <c r="S99" i="1"/>
  <c r="T96" i="1"/>
  <c r="S96" i="1"/>
  <c r="T93" i="1"/>
  <c r="S93" i="1"/>
  <c r="T91" i="1"/>
  <c r="S91" i="1"/>
  <c r="T90" i="1"/>
  <c r="S90" i="1"/>
  <c r="T89" i="1"/>
  <c r="S89" i="1"/>
  <c r="T86" i="1"/>
  <c r="S86" i="1"/>
  <c r="T83" i="1"/>
  <c r="S83" i="1"/>
  <c r="T81" i="1"/>
  <c r="S81" i="1"/>
  <c r="T80" i="1"/>
  <c r="S80" i="1"/>
  <c r="T79" i="1"/>
  <c r="S79" i="1"/>
  <c r="T76" i="1"/>
  <c r="S76" i="1"/>
  <c r="Q103" i="1"/>
  <c r="P103" i="1"/>
  <c r="Q101" i="1"/>
  <c r="P101" i="1"/>
  <c r="Q100" i="1"/>
  <c r="P100" i="1"/>
  <c r="Q96" i="1"/>
  <c r="P96" i="1"/>
  <c r="Q93" i="1"/>
  <c r="P93" i="1"/>
  <c r="Q91" i="1"/>
  <c r="P91" i="1"/>
  <c r="Q90" i="1"/>
  <c r="P90" i="1"/>
  <c r="Q86" i="1"/>
  <c r="P86" i="1"/>
  <c r="Q83" i="1"/>
  <c r="P83" i="1"/>
  <c r="Q81" i="1"/>
  <c r="P81" i="1"/>
  <c r="Q80" i="1"/>
  <c r="P80" i="1"/>
  <c r="Q76" i="1"/>
  <c r="P76" i="1"/>
  <c r="I103" i="1"/>
  <c r="H103" i="1"/>
  <c r="I101" i="1"/>
  <c r="H101" i="1"/>
  <c r="I100" i="1"/>
  <c r="H100" i="1"/>
  <c r="F100" i="1"/>
  <c r="E100" i="1"/>
  <c r="I96" i="1"/>
  <c r="H96" i="1"/>
  <c r="F96" i="1"/>
  <c r="E96" i="1"/>
  <c r="I93" i="1"/>
  <c r="H93" i="1"/>
  <c r="I91" i="1"/>
  <c r="H91" i="1"/>
  <c r="I90" i="1"/>
  <c r="H90" i="1"/>
  <c r="F90" i="1"/>
  <c r="E90" i="1"/>
  <c r="I86" i="1"/>
  <c r="H86" i="1"/>
  <c r="F86" i="1"/>
  <c r="E86" i="1"/>
  <c r="I83" i="1"/>
  <c r="H83" i="1"/>
  <c r="I81" i="1"/>
  <c r="H81" i="1"/>
  <c r="I80" i="1"/>
  <c r="H80" i="1"/>
  <c r="F80" i="1"/>
  <c r="E80" i="1"/>
  <c r="I76" i="1"/>
  <c r="H76" i="1"/>
  <c r="F76" i="1"/>
  <c r="E76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Q54" i="1"/>
  <c r="P54" i="1"/>
  <c r="Q52" i="1"/>
  <c r="P52" i="1"/>
  <c r="I69" i="1"/>
  <c r="H69" i="1"/>
  <c r="I67" i="1"/>
  <c r="H67" i="1"/>
  <c r="I66" i="1"/>
  <c r="H66" i="1"/>
  <c r="I65" i="1"/>
  <c r="I64" i="1"/>
  <c r="I63" i="1"/>
  <c r="I62" i="1"/>
  <c r="I61" i="1"/>
  <c r="I60" i="1"/>
  <c r="I59" i="1"/>
  <c r="I58" i="1"/>
  <c r="I57" i="1"/>
  <c r="I56" i="1"/>
  <c r="I55" i="1"/>
  <c r="I54" i="1"/>
  <c r="H54" i="1"/>
  <c r="I52" i="1"/>
  <c r="H52" i="1"/>
  <c r="F54" i="1"/>
  <c r="E54" i="1"/>
  <c r="F52" i="1"/>
  <c r="E52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T4" i="1"/>
  <c r="S4" i="1"/>
  <c r="Q2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Q29" i="1"/>
  <c r="P29" i="1"/>
  <c r="Q27" i="1"/>
  <c r="P27" i="1"/>
  <c r="I44" i="1"/>
  <c r="H44" i="1"/>
  <c r="I42" i="1"/>
  <c r="H42" i="1"/>
  <c r="I41" i="1"/>
  <c r="H41" i="1"/>
  <c r="I40" i="1"/>
  <c r="I39" i="1"/>
  <c r="I38" i="1"/>
  <c r="I37" i="1"/>
  <c r="I36" i="1"/>
  <c r="I35" i="1"/>
  <c r="I34" i="1"/>
  <c r="I33" i="1"/>
  <c r="I32" i="1"/>
  <c r="I31" i="1"/>
  <c r="I30" i="1"/>
  <c r="I29" i="1"/>
  <c r="H29" i="1"/>
  <c r="I27" i="1"/>
  <c r="H27" i="1"/>
  <c r="F29" i="1"/>
  <c r="E29" i="1"/>
  <c r="F27" i="1"/>
  <c r="E27" i="1"/>
  <c r="S98" i="1"/>
  <c r="S97" i="1"/>
  <c r="S88" i="1"/>
  <c r="S87" i="1"/>
  <c r="P5" i="1"/>
  <c r="P6" i="1"/>
  <c r="P7" i="1"/>
  <c r="P8" i="1"/>
  <c r="P9" i="1"/>
  <c r="P10" i="1"/>
  <c r="P11" i="1"/>
  <c r="P12" i="1"/>
  <c r="P13" i="1"/>
  <c r="P14" i="1"/>
  <c r="P15" i="1"/>
  <c r="P18" i="1"/>
  <c r="Q18" i="1"/>
  <c r="P20" i="1"/>
  <c r="Q20" i="1"/>
  <c r="P21" i="1"/>
  <c r="Q21" i="1"/>
  <c r="P22" i="1"/>
  <c r="Q22" i="1"/>
  <c r="P23" i="1"/>
  <c r="Q23" i="1"/>
  <c r="F4" i="1"/>
  <c r="E4" i="1"/>
  <c r="F2" i="1"/>
  <c r="E2" i="1"/>
  <c r="S78" i="1"/>
  <c r="S77" i="1"/>
  <c r="I4" i="1"/>
  <c r="Q4" i="1" s="1"/>
  <c r="I2" i="1"/>
  <c r="H4" i="1"/>
  <c r="P4" i="1" s="1"/>
  <c r="H2" i="1"/>
  <c r="P2" i="1" l="1"/>
  <c r="I19" i="1" l="1"/>
  <c r="Q19" i="1" s="1"/>
  <c r="H19" i="1"/>
  <c r="P19" i="1" s="1"/>
  <c r="I17" i="1"/>
  <c r="Q17" i="1" s="1"/>
  <c r="H17" i="1"/>
  <c r="P17" i="1" s="1"/>
  <c r="I16" i="1"/>
  <c r="Q16" i="1" s="1"/>
  <c r="H16" i="1"/>
  <c r="P16" i="1" s="1"/>
  <c r="I15" i="1"/>
  <c r="Q15" i="1" s="1"/>
  <c r="I14" i="1"/>
  <c r="Q14" i="1" s="1"/>
  <c r="I13" i="1"/>
  <c r="Q13" i="1" s="1"/>
  <c r="I12" i="1"/>
  <c r="Q12" i="1" s="1"/>
  <c r="I11" i="1"/>
  <c r="Q11" i="1" s="1"/>
  <c r="I10" i="1"/>
  <c r="Q10" i="1" s="1"/>
  <c r="I9" i="1"/>
  <c r="Q9" i="1" s="1"/>
  <c r="I8" i="1"/>
  <c r="Q8" i="1" s="1"/>
  <c r="I7" i="1"/>
  <c r="Q7" i="1" s="1"/>
  <c r="I6" i="1"/>
  <c r="Q6" i="1" s="1"/>
  <c r="I5" i="1"/>
  <c r="Q5" i="1" s="1"/>
  <c r="S82" i="1" l="1"/>
  <c r="T102" i="1"/>
  <c r="T82" i="1"/>
  <c r="S102" i="1"/>
  <c r="S92" i="1"/>
  <c r="T92" i="1"/>
  <c r="S3" i="1" l="1"/>
  <c r="T3" i="1"/>
  <c r="T2" i="1" l="1"/>
  <c r="S2" i="1"/>
</calcChain>
</file>

<file path=xl/sharedStrings.xml><?xml version="1.0" encoding="utf-8"?>
<sst xmlns="http://schemas.openxmlformats.org/spreadsheetml/2006/main" count="137" uniqueCount="56">
  <si>
    <t>Start (Ma)</t>
  </si>
  <si>
    <t>Duration (Ma)</t>
  </si>
  <si>
    <t>Lowermost 2/3 of Norilsk</t>
  </si>
  <si>
    <t>Uppermost 1/3</t>
  </si>
  <si>
    <t>I:E ratio</t>
  </si>
  <si>
    <t>Metamorphic pulse</t>
  </si>
  <si>
    <t>Saurashtra</t>
  </si>
  <si>
    <t>Jawhar</t>
  </si>
  <si>
    <t>Igatpuri</t>
  </si>
  <si>
    <t>Neral</t>
  </si>
  <si>
    <t>Thakurvadi</t>
  </si>
  <si>
    <t>Bhimashankar</t>
  </si>
  <si>
    <t>Khandala</t>
  </si>
  <si>
    <t>Bushe</t>
  </si>
  <si>
    <t>Poladpur</t>
  </si>
  <si>
    <t>Ambenali</t>
  </si>
  <si>
    <t>Mahabaleshwar</t>
  </si>
  <si>
    <t>Phase 1 NAIP extrusives</t>
  </si>
  <si>
    <t>Phase 2 NAIP extrusives</t>
  </si>
  <si>
    <t>PETM metamorphic pulse</t>
  </si>
  <si>
    <t>Volcanic Hiatus</t>
  </si>
  <si>
    <t>Steens</t>
  </si>
  <si>
    <t>Imnaha</t>
  </si>
  <si>
    <t>Grande Ronde</t>
  </si>
  <si>
    <t>Sadde Mtn</t>
  </si>
  <si>
    <t>Wanapum</t>
  </si>
  <si>
    <t>All</t>
  </si>
  <si>
    <t>d13C</t>
  </si>
  <si>
    <t>Volcanism only</t>
  </si>
  <si>
    <t>5:1 I:E ratio</t>
  </si>
  <si>
    <t>10:1 I:E ratio</t>
  </si>
  <si>
    <t>volcanism plus metamorphic pulse</t>
  </si>
  <si>
    <t>5:1 I:E ratio plus metamorphic pulse</t>
  </si>
  <si>
    <t>10:1 I:E ratio plus metamorphic pulse</t>
  </si>
  <si>
    <t>CO2 mol/yr high</t>
  </si>
  <si>
    <t>CO2 mol/yr low</t>
  </si>
  <si>
    <t>Deccan</t>
  </si>
  <si>
    <t>NAIP</t>
  </si>
  <si>
    <t>Ethiopia</t>
  </si>
  <si>
    <t>CRB</t>
  </si>
  <si>
    <t>Siberia</t>
  </si>
  <si>
    <t>CO2 (kg, low)</t>
  </si>
  <si>
    <t>CO2 (kg, high)</t>
  </si>
  <si>
    <t>Extrusive Low (km3)</t>
  </si>
  <si>
    <t>Extrusive Hi (km3)</t>
  </si>
  <si>
    <t>CO2 (ppm, low)</t>
  </si>
  <si>
    <t>CO2 (ppm, high)</t>
  </si>
  <si>
    <t>Metamorphism</t>
  </si>
  <si>
    <t>Intrusive degassing (low)</t>
  </si>
  <si>
    <t>Intrusive degassing (high)</t>
  </si>
  <si>
    <t>Phase</t>
  </si>
  <si>
    <t>Siberian Traps</t>
  </si>
  <si>
    <t>Magma density (kg/m3)</t>
  </si>
  <si>
    <t>Reference</t>
  </si>
  <si>
    <t>Jurikova et al (2018)</t>
  </si>
  <si>
    <t>Gutjahr et al.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</si>
</sst>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1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left" vertical="center"/>
    </xf>
    <xf numFmtId="11" fontId="3" fillId="0" borderId="0" xfId="0" applyNumberFormat="1" applyFont="1" applyAlignment="1">
      <alignment vertical="top" wrapText="1"/>
    </xf>
    <xf numFmtId="11" fontId="2" fillId="0" borderId="0" xfId="0" applyNumberFormat="1" applyFont="1" applyAlignment="1">
      <alignment vertical="top" wrapText="1"/>
    </xf>
    <xf numFmtId="11" fontId="2" fillId="0" borderId="0" xfId="0" applyNumberFormat="1" applyFont="1" applyAlignment="1">
      <alignment vertical="center"/>
    </xf>
    <xf numFmtId="11" fontId="2" fillId="0" borderId="0" xfId="0" applyNumberFormat="1" applyFont="1" applyAlignment="1"/>
    <xf numFmtId="1" fontId="2" fillId="3" borderId="0" xfId="0" applyNumberFormat="1" applyFont="1" applyFill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4BF7-678D-1C4A-9AEA-A0ADF7CAEA63}">
  <dimension ref="A1:AE103"/>
  <sheetViews>
    <sheetView tabSelected="1" topLeftCell="A34" workbookViewId="0">
      <selection activeCell="S52" sqref="S52:T73"/>
    </sheetView>
  </sheetViews>
  <sheetFormatPr baseColWidth="10" defaultColWidth="11" defaultRowHeight="18" customHeight="1" x14ac:dyDescent="0.2"/>
  <cols>
    <col min="1" max="1" width="18.5" style="15" customWidth="1"/>
    <col min="2" max="2" width="11" style="16"/>
    <col min="3" max="4" width="11" style="17"/>
    <col min="5" max="5" width="10.83203125" style="16" customWidth="1"/>
    <col min="6" max="7" width="13.6640625" style="16" customWidth="1"/>
    <col min="8" max="8" width="6.33203125" style="16" customWidth="1"/>
    <col min="9" max="13" width="6.6640625" style="16" customWidth="1"/>
    <col min="14" max="14" width="9.5" style="16" customWidth="1"/>
    <col min="15" max="15" width="10.1640625" style="16" customWidth="1"/>
    <col min="16" max="17" width="11.1640625" style="16" customWidth="1"/>
    <col min="18" max="18" width="9.33203125" style="22" customWidth="1"/>
    <col min="19" max="19" width="15.5" style="17" customWidth="1"/>
    <col min="20" max="20" width="16" style="17" customWidth="1"/>
    <col min="21" max="16384" width="11" style="16"/>
  </cols>
  <sheetData>
    <row r="1" spans="1:31" s="11" customFormat="1" ht="18" customHeight="1" x14ac:dyDescent="0.15">
      <c r="A1" s="2" t="s">
        <v>28</v>
      </c>
      <c r="B1" s="11" t="s">
        <v>50</v>
      </c>
      <c r="C1" s="3" t="s">
        <v>0</v>
      </c>
      <c r="D1" s="3" t="s">
        <v>1</v>
      </c>
      <c r="E1" s="1" t="s">
        <v>43</v>
      </c>
      <c r="F1" s="1" t="s">
        <v>44</v>
      </c>
      <c r="G1" s="1" t="s">
        <v>4</v>
      </c>
      <c r="H1" s="5" t="s">
        <v>45</v>
      </c>
      <c r="I1" s="5" t="s">
        <v>46</v>
      </c>
      <c r="J1" s="5" t="s">
        <v>48</v>
      </c>
      <c r="K1" s="5" t="s">
        <v>49</v>
      </c>
      <c r="L1" s="5" t="s">
        <v>52</v>
      </c>
      <c r="M1" s="5"/>
      <c r="N1" s="5"/>
      <c r="O1" s="5"/>
      <c r="P1" s="5" t="s">
        <v>41</v>
      </c>
      <c r="Q1" s="5" t="s">
        <v>42</v>
      </c>
      <c r="R1" s="20" t="s">
        <v>27</v>
      </c>
      <c r="S1" s="3" t="s">
        <v>35</v>
      </c>
      <c r="T1" s="3" t="s">
        <v>34</v>
      </c>
      <c r="U1" s="5" t="s">
        <v>53</v>
      </c>
    </row>
    <row r="2" spans="1:31" ht="18" customHeight="1" x14ac:dyDescent="0.2">
      <c r="A2" s="15" t="s">
        <v>51</v>
      </c>
      <c r="B2" s="4" t="s">
        <v>2</v>
      </c>
      <c r="C2" s="6">
        <v>252.24</v>
      </c>
      <c r="D2" s="24">
        <v>0.34000000000000341</v>
      </c>
      <c r="E2" s="30">
        <f>2/3*2000000</f>
        <v>1333333.3333333333</v>
      </c>
      <c r="F2" s="30">
        <f>2/3*4000000</f>
        <v>2666666.6666666665</v>
      </c>
      <c r="G2" s="9">
        <v>0</v>
      </c>
      <c r="H2" s="4">
        <f>67*48</f>
        <v>3216</v>
      </c>
      <c r="I2" s="4">
        <f>115*130</f>
        <v>14950</v>
      </c>
      <c r="J2" s="4">
        <v>0.6</v>
      </c>
      <c r="K2" s="23">
        <v>1</v>
      </c>
      <c r="L2" s="4">
        <v>2850</v>
      </c>
      <c r="M2" s="4"/>
      <c r="N2" s="4"/>
      <c r="O2" s="4"/>
      <c r="P2" s="7">
        <f>H2/1000000*$L$2*1000000000*E2*(1+$G2*J2)</f>
        <v>1.22208E+16</v>
      </c>
      <c r="Q2" s="7">
        <f>I2/1000000*$L$2*1000000000*F2*(1+$G2*K2)</f>
        <v>1.1362E+17</v>
      </c>
      <c r="R2" s="32">
        <v>-6</v>
      </c>
      <c r="S2" s="33">
        <f>((P2*1000)/44)/(D2*1000000)</f>
        <v>816898395721.91687</v>
      </c>
      <c r="T2" s="33">
        <f>((Q2*1000)/44)/(D2*1000000)</f>
        <v>7594919786096.1797</v>
      </c>
    </row>
    <row r="3" spans="1:31" ht="18" customHeight="1" x14ac:dyDescent="0.2">
      <c r="B3" s="4" t="s">
        <v>20</v>
      </c>
      <c r="C3" s="6">
        <v>251.9</v>
      </c>
      <c r="D3" s="24">
        <v>0.42000000000001592</v>
      </c>
      <c r="E3" s="30">
        <v>0</v>
      </c>
      <c r="F3" s="30">
        <v>0</v>
      </c>
      <c r="G3" s="9">
        <v>0</v>
      </c>
      <c r="H3" s="4"/>
      <c r="I3" s="4"/>
      <c r="J3" s="4"/>
      <c r="K3" s="23"/>
      <c r="L3" s="4"/>
      <c r="M3" s="4"/>
      <c r="N3" s="4"/>
      <c r="O3" s="4"/>
      <c r="P3" s="7"/>
      <c r="Q3" s="7"/>
      <c r="R3" s="32">
        <v>-6</v>
      </c>
      <c r="S3" s="33">
        <f>((P3*1000)/44)/(D3*1000000)</f>
        <v>0</v>
      </c>
      <c r="T3" s="33">
        <f>((Q3*1000)/44)/(D3*1000000)</f>
        <v>0</v>
      </c>
    </row>
    <row r="4" spans="1:31" ht="18" customHeight="1" x14ac:dyDescent="0.2">
      <c r="B4" s="4" t="s">
        <v>3</v>
      </c>
      <c r="C4" s="6">
        <v>251.48</v>
      </c>
      <c r="D4" s="24">
        <v>1.2800000000000011</v>
      </c>
      <c r="E4" s="30">
        <f>1/3*2000000</f>
        <v>666666.66666666663</v>
      </c>
      <c r="F4" s="30">
        <f>1/3*4000000</f>
        <v>1333333.3333333333</v>
      </c>
      <c r="G4" s="9">
        <v>0</v>
      </c>
      <c r="H4" s="4">
        <f>67*48</f>
        <v>3216</v>
      </c>
      <c r="I4" s="4">
        <f>115*130</f>
        <v>14950</v>
      </c>
      <c r="J4" s="4">
        <v>0.6</v>
      </c>
      <c r="K4" s="23">
        <v>1</v>
      </c>
      <c r="L4" s="4">
        <v>2850</v>
      </c>
      <c r="M4" s="4"/>
      <c r="N4" s="4"/>
      <c r="O4" s="4"/>
      <c r="P4" s="7">
        <f>H4/1000000*$L$2*1000000000*E4*(1+$G4*J4)</f>
        <v>6110400000000000</v>
      </c>
      <c r="Q4" s="7">
        <f>I4/1000000*$L$2*1000000000*F4*(1+$G4*K4)</f>
        <v>5.681E+16</v>
      </c>
      <c r="R4" s="32">
        <v>-6</v>
      </c>
      <c r="S4" s="33">
        <f>((P4*1000)/44)/(D4*1000000)</f>
        <v>108494318181.81808</v>
      </c>
      <c r="T4" s="33">
        <f>((Q4*1000)/44)/(D4*1000000)</f>
        <v>1008700284090.9081</v>
      </c>
    </row>
    <row r="5" spans="1:31" ht="18" customHeight="1" x14ac:dyDescent="0.2">
      <c r="A5" s="15" t="s">
        <v>36</v>
      </c>
      <c r="B5" s="8" t="s">
        <v>6</v>
      </c>
      <c r="C5" s="6">
        <v>66.423000000000002</v>
      </c>
      <c r="D5" s="25">
        <v>0.01</v>
      </c>
      <c r="E5" s="28">
        <v>11000</v>
      </c>
      <c r="F5" s="28">
        <v>11000</v>
      </c>
      <c r="G5" s="9">
        <v>0</v>
      </c>
      <c r="H5" s="9">
        <v>8659.2017940097285</v>
      </c>
      <c r="I5" s="9">
        <f>H5*130/48</f>
        <v>23452.004858776349</v>
      </c>
      <c r="J5" s="4">
        <v>0.6</v>
      </c>
      <c r="K5" s="23">
        <v>1</v>
      </c>
      <c r="L5" s="4">
        <v>2850</v>
      </c>
      <c r="P5" s="7">
        <f t="shared" ref="P5:P23" si="0">H5/1000000*$L$2*1000000000*E5*(1+$G5*J5)</f>
        <v>271465976242205</v>
      </c>
      <c r="Q5" s="7">
        <f t="shared" ref="Q5:Q23" si="1">I5/1000000*$L$2*1000000000*F5*(1+$G5*K5)</f>
        <v>735220352322638.5</v>
      </c>
      <c r="R5" s="32">
        <v>-6</v>
      </c>
      <c r="S5" s="33">
        <f t="shared" ref="S5:S23" si="2">((P5*1000)/44)/(D5*1000000)</f>
        <v>616968127823.19324</v>
      </c>
      <c r="T5" s="33">
        <f t="shared" ref="T5:T23" si="3">((Q5*1000)/44)/(D5*1000000)</f>
        <v>1670955346187.8147</v>
      </c>
      <c r="AE5" s="4"/>
    </row>
    <row r="6" spans="1:31" ht="18" customHeight="1" x14ac:dyDescent="0.2">
      <c r="B6" s="8" t="s">
        <v>7</v>
      </c>
      <c r="C6" s="6">
        <v>66.412999999999997</v>
      </c>
      <c r="D6" s="24">
        <v>6.0999999999999999E-2</v>
      </c>
      <c r="E6" s="28">
        <v>36000</v>
      </c>
      <c r="F6" s="28">
        <v>36000</v>
      </c>
      <c r="G6" s="9">
        <v>0</v>
      </c>
      <c r="H6" s="9">
        <v>5500</v>
      </c>
      <c r="I6" s="9">
        <f t="shared" ref="I6:I15" si="4">H6*130/48</f>
        <v>14895.833333333334</v>
      </c>
      <c r="J6" s="4">
        <v>0.6</v>
      </c>
      <c r="K6" s="23">
        <v>1</v>
      </c>
      <c r="L6" s="4">
        <v>2850</v>
      </c>
      <c r="P6" s="7">
        <f t="shared" si="0"/>
        <v>564299999999999.88</v>
      </c>
      <c r="Q6" s="7">
        <f t="shared" si="1"/>
        <v>1528312500000000</v>
      </c>
      <c r="R6" s="32">
        <v>-6</v>
      </c>
      <c r="S6" s="33">
        <f t="shared" si="2"/>
        <v>210245901639.34424</v>
      </c>
      <c r="T6" s="33">
        <f t="shared" si="3"/>
        <v>569415983606.55737</v>
      </c>
    </row>
    <row r="7" spans="1:31" ht="18" customHeight="1" x14ac:dyDescent="0.2">
      <c r="B7" s="8" t="s">
        <v>8</v>
      </c>
      <c r="C7" s="6">
        <v>66.35199999999999</v>
      </c>
      <c r="D7" s="24">
        <v>5.1999999999999998E-2</v>
      </c>
      <c r="E7" s="28">
        <v>9000</v>
      </c>
      <c r="F7" s="28">
        <v>9000</v>
      </c>
      <c r="G7" s="9">
        <v>0</v>
      </c>
      <c r="H7" s="9">
        <v>5300</v>
      </c>
      <c r="I7" s="9">
        <f t="shared" si="4"/>
        <v>14354.166666666666</v>
      </c>
      <c r="J7" s="4">
        <v>0.6</v>
      </c>
      <c r="K7" s="23">
        <v>1</v>
      </c>
      <c r="L7" s="4">
        <v>2850</v>
      </c>
      <c r="P7" s="7">
        <f t="shared" si="0"/>
        <v>135945000000000</v>
      </c>
      <c r="Q7" s="7">
        <f t="shared" si="1"/>
        <v>368184375000000</v>
      </c>
      <c r="R7" s="32">
        <v>-6</v>
      </c>
      <c r="S7" s="33">
        <f t="shared" si="2"/>
        <v>59416520979.020981</v>
      </c>
      <c r="T7" s="33">
        <f t="shared" si="3"/>
        <v>160919744318.18182</v>
      </c>
    </row>
    <row r="8" spans="1:31" ht="18" customHeight="1" x14ac:dyDescent="0.2">
      <c r="B8" s="8" t="s">
        <v>9</v>
      </c>
      <c r="C8" s="6">
        <v>66.299999999999983</v>
      </c>
      <c r="D8" s="24">
        <v>2.5000000000000001E-2</v>
      </c>
      <c r="E8" s="28">
        <v>9000</v>
      </c>
      <c r="F8" s="28">
        <v>9000</v>
      </c>
      <c r="G8" s="9">
        <v>0</v>
      </c>
      <c r="H8" s="9">
        <v>6000</v>
      </c>
      <c r="I8" s="9">
        <f t="shared" si="4"/>
        <v>16250</v>
      </c>
      <c r="J8" s="4">
        <v>0.6</v>
      </c>
      <c r="K8" s="23">
        <v>1</v>
      </c>
      <c r="L8" s="4">
        <v>2850</v>
      </c>
      <c r="P8" s="7">
        <f t="shared" si="0"/>
        <v>153900000000000.03</v>
      </c>
      <c r="Q8" s="7">
        <f t="shared" si="1"/>
        <v>416812500000000</v>
      </c>
      <c r="R8" s="32">
        <v>-6</v>
      </c>
      <c r="S8" s="33">
        <f t="shared" si="2"/>
        <v>139909090909.09094</v>
      </c>
      <c r="T8" s="33">
        <f t="shared" si="3"/>
        <v>378920454545.45459</v>
      </c>
    </row>
    <row r="9" spans="1:31" ht="18" customHeight="1" x14ac:dyDescent="0.2">
      <c r="B9" s="8" t="s">
        <v>10</v>
      </c>
      <c r="C9" s="6">
        <v>66.274999999999977</v>
      </c>
      <c r="D9" s="24">
        <v>5.6000000000000001E-2</v>
      </c>
      <c r="E9" s="28">
        <v>43000</v>
      </c>
      <c r="F9" s="28">
        <v>43000</v>
      </c>
      <c r="G9" s="9">
        <v>0</v>
      </c>
      <c r="H9" s="9">
        <v>3937.0507073040844</v>
      </c>
      <c r="I9" s="9">
        <f t="shared" si="4"/>
        <v>10662.845665615228</v>
      </c>
      <c r="J9" s="4">
        <v>0.6</v>
      </c>
      <c r="K9" s="23">
        <v>1</v>
      </c>
      <c r="L9" s="4">
        <v>2850</v>
      </c>
      <c r="P9" s="7">
        <f t="shared" si="0"/>
        <v>482485564180115.56</v>
      </c>
      <c r="Q9" s="7">
        <f t="shared" si="1"/>
        <v>1306731736321146.2</v>
      </c>
      <c r="R9" s="32">
        <v>-6</v>
      </c>
      <c r="S9" s="33">
        <f t="shared" si="2"/>
        <v>195813946501.67029</v>
      </c>
      <c r="T9" s="33">
        <f t="shared" si="3"/>
        <v>530329438442.02374</v>
      </c>
    </row>
    <row r="10" spans="1:31" ht="18" customHeight="1" x14ac:dyDescent="0.2">
      <c r="B10" s="8" t="s">
        <v>11</v>
      </c>
      <c r="C10" s="6">
        <v>66.21899999999998</v>
      </c>
      <c r="D10" s="24">
        <v>3.9E-2</v>
      </c>
      <c r="E10" s="28">
        <v>9000</v>
      </c>
      <c r="F10" s="28">
        <v>9000</v>
      </c>
      <c r="G10" s="9">
        <v>0</v>
      </c>
      <c r="H10" s="9">
        <v>5000</v>
      </c>
      <c r="I10" s="9">
        <f t="shared" si="4"/>
        <v>13541.666666666666</v>
      </c>
      <c r="J10" s="4">
        <v>0.6</v>
      </c>
      <c r="K10" s="23">
        <v>1</v>
      </c>
      <c r="L10" s="4">
        <v>2850</v>
      </c>
      <c r="P10" s="7">
        <f t="shared" si="0"/>
        <v>128250000000000</v>
      </c>
      <c r="Q10" s="7">
        <f t="shared" si="1"/>
        <v>347343749999999.94</v>
      </c>
      <c r="R10" s="32">
        <v>-6</v>
      </c>
      <c r="S10" s="33">
        <f t="shared" si="2"/>
        <v>74737762237.762238</v>
      </c>
      <c r="T10" s="33">
        <f t="shared" si="3"/>
        <v>202414772727.27271</v>
      </c>
    </row>
    <row r="11" spans="1:31" ht="18" customHeight="1" x14ac:dyDescent="0.2">
      <c r="B11" s="8" t="s">
        <v>12</v>
      </c>
      <c r="C11" s="6">
        <v>66.179999999999978</v>
      </c>
      <c r="D11" s="24">
        <v>7.0999999999999994E-2</v>
      </c>
      <c r="E11" s="28">
        <v>12000</v>
      </c>
      <c r="F11" s="28">
        <v>12000</v>
      </c>
      <c r="G11" s="9">
        <v>0</v>
      </c>
      <c r="H11" s="9">
        <v>2900</v>
      </c>
      <c r="I11" s="9">
        <f t="shared" si="4"/>
        <v>7854.166666666667</v>
      </c>
      <c r="J11" s="4">
        <v>0.6</v>
      </c>
      <c r="K11" s="23">
        <v>1</v>
      </c>
      <c r="L11" s="4">
        <v>2850</v>
      </c>
      <c r="P11" s="7">
        <f t="shared" si="0"/>
        <v>99179999999999.984</v>
      </c>
      <c r="Q11" s="7">
        <f t="shared" si="1"/>
        <v>268612500000000.03</v>
      </c>
      <c r="R11" s="32">
        <v>-6</v>
      </c>
      <c r="S11" s="33">
        <f t="shared" si="2"/>
        <v>31747759282.970543</v>
      </c>
      <c r="T11" s="33">
        <f t="shared" si="3"/>
        <v>85983514724.711914</v>
      </c>
    </row>
    <row r="12" spans="1:31" ht="18" customHeight="1" x14ac:dyDescent="0.2">
      <c r="B12" s="8" t="s">
        <v>13</v>
      </c>
      <c r="C12" s="6">
        <v>66.10899999999998</v>
      </c>
      <c r="D12" s="24">
        <v>5.6000000000000001E-2</v>
      </c>
      <c r="E12" s="28">
        <v>22000</v>
      </c>
      <c r="F12" s="28">
        <v>22000</v>
      </c>
      <c r="G12" s="9">
        <v>0</v>
      </c>
      <c r="H12" s="9">
        <v>3500</v>
      </c>
      <c r="I12" s="9">
        <f t="shared" si="4"/>
        <v>9479.1666666666661</v>
      </c>
      <c r="J12" s="4">
        <v>0.6</v>
      </c>
      <c r="K12" s="23">
        <v>1</v>
      </c>
      <c r="L12" s="4">
        <v>2850</v>
      </c>
      <c r="P12" s="7">
        <f t="shared" si="0"/>
        <v>219450000000000</v>
      </c>
      <c r="Q12" s="7">
        <f t="shared" si="1"/>
        <v>594343749999999.88</v>
      </c>
      <c r="R12" s="32">
        <v>-6</v>
      </c>
      <c r="S12" s="33">
        <f t="shared" si="2"/>
        <v>89062500000</v>
      </c>
      <c r="T12" s="33">
        <f t="shared" si="3"/>
        <v>241210937499.99997</v>
      </c>
    </row>
    <row r="13" spans="1:31" ht="18" customHeight="1" x14ac:dyDescent="0.2">
      <c r="B13" s="8" t="s">
        <v>14</v>
      </c>
      <c r="C13" s="6">
        <v>66.052999999999983</v>
      </c>
      <c r="D13" s="24">
        <v>0.13700000000000001</v>
      </c>
      <c r="E13" s="28">
        <v>147000</v>
      </c>
      <c r="F13" s="28">
        <v>147000</v>
      </c>
      <c r="G13" s="9">
        <v>0</v>
      </c>
      <c r="H13" s="9">
        <v>748.59750000000008</v>
      </c>
      <c r="I13" s="9">
        <f t="shared" si="4"/>
        <v>2027.4515625000004</v>
      </c>
      <c r="J13" s="4">
        <v>0.6</v>
      </c>
      <c r="K13" s="23">
        <v>1</v>
      </c>
      <c r="L13" s="4">
        <v>2850</v>
      </c>
      <c r="P13" s="7">
        <f t="shared" si="0"/>
        <v>313624922625000.06</v>
      </c>
      <c r="Q13" s="7">
        <f t="shared" si="1"/>
        <v>849400832109375.25</v>
      </c>
      <c r="R13" s="32">
        <v>-6</v>
      </c>
      <c r="S13" s="33">
        <f t="shared" si="2"/>
        <v>52028022996.848053</v>
      </c>
      <c r="T13" s="33">
        <f t="shared" si="3"/>
        <v>140909228949.79681</v>
      </c>
    </row>
    <row r="14" spans="1:31" ht="18" customHeight="1" x14ac:dyDescent="0.2">
      <c r="B14" s="8" t="s">
        <v>15</v>
      </c>
      <c r="C14" s="6">
        <v>65.915999999999983</v>
      </c>
      <c r="D14" s="24">
        <v>0.33</v>
      </c>
      <c r="E14" s="28">
        <v>190000</v>
      </c>
      <c r="F14" s="28">
        <v>190000</v>
      </c>
      <c r="G14" s="9">
        <v>0</v>
      </c>
      <c r="H14" s="9">
        <v>1120.32142857143</v>
      </c>
      <c r="I14" s="9">
        <f t="shared" si="4"/>
        <v>3034.2038690476234</v>
      </c>
      <c r="J14" s="4">
        <v>0.6</v>
      </c>
      <c r="K14" s="23">
        <v>1</v>
      </c>
      <c r="L14" s="4">
        <v>2850</v>
      </c>
      <c r="P14" s="7">
        <f t="shared" si="0"/>
        <v>606654053571429.38</v>
      </c>
      <c r="Q14" s="7">
        <f t="shared" si="1"/>
        <v>1643021395089288</v>
      </c>
      <c r="R14" s="32">
        <v>-6</v>
      </c>
      <c r="S14" s="33">
        <f t="shared" si="2"/>
        <v>41780582201.889076</v>
      </c>
      <c r="T14" s="33">
        <f t="shared" si="3"/>
        <v>113155743463.44957</v>
      </c>
      <c r="U14" s="4"/>
      <c r="V14" s="4"/>
      <c r="W14" s="4"/>
      <c r="X14" s="4"/>
    </row>
    <row r="15" spans="1:31" ht="18" customHeight="1" x14ac:dyDescent="0.2">
      <c r="B15" s="10" t="s">
        <v>16</v>
      </c>
      <c r="C15" s="6">
        <v>65.585999999999984</v>
      </c>
      <c r="D15" s="24">
        <v>0.16300000000000001</v>
      </c>
      <c r="E15" s="29">
        <v>102000</v>
      </c>
      <c r="F15" s="29">
        <v>102000</v>
      </c>
      <c r="G15" s="9">
        <v>0</v>
      </c>
      <c r="H15" s="9">
        <v>927.10782608695604</v>
      </c>
      <c r="I15" s="9">
        <f t="shared" si="4"/>
        <v>2510.917028985506</v>
      </c>
      <c r="J15" s="4">
        <v>0.6</v>
      </c>
      <c r="K15" s="23">
        <v>1</v>
      </c>
      <c r="L15" s="4">
        <v>2850</v>
      </c>
      <c r="P15" s="7">
        <f t="shared" si="0"/>
        <v>269510245043478.09</v>
      </c>
      <c r="Q15" s="7">
        <f t="shared" si="1"/>
        <v>729923580326086.62</v>
      </c>
      <c r="R15" s="32">
        <v>-6</v>
      </c>
      <c r="S15" s="33">
        <f t="shared" si="2"/>
        <v>37578115594.461525</v>
      </c>
      <c r="T15" s="33">
        <f t="shared" si="3"/>
        <v>101774063068.33334</v>
      </c>
    </row>
    <row r="16" spans="1:31" s="4" customFormat="1" ht="18" customHeight="1" x14ac:dyDescent="0.2">
      <c r="A16" s="2" t="s">
        <v>37</v>
      </c>
      <c r="B16" s="4" t="s">
        <v>17</v>
      </c>
      <c r="C16" s="6">
        <v>61</v>
      </c>
      <c r="D16" s="24">
        <v>4</v>
      </c>
      <c r="E16" s="30">
        <v>150000</v>
      </c>
      <c r="F16" s="30">
        <v>150000</v>
      </c>
      <c r="G16" s="9">
        <v>0</v>
      </c>
      <c r="H16" s="4">
        <f>15*48</f>
        <v>720</v>
      </c>
      <c r="I16" s="4">
        <f>80*130</f>
        <v>10400</v>
      </c>
      <c r="J16" s="4">
        <v>0.6</v>
      </c>
      <c r="K16" s="23">
        <v>1</v>
      </c>
      <c r="L16" s="4">
        <v>2850</v>
      </c>
      <c r="P16" s="7">
        <f t="shared" si="0"/>
        <v>307800000000000</v>
      </c>
      <c r="Q16" s="7">
        <f t="shared" si="1"/>
        <v>4445999999999999.5</v>
      </c>
      <c r="R16" s="32">
        <v>-6</v>
      </c>
      <c r="S16" s="33">
        <f t="shared" si="2"/>
        <v>1748863636.3636363</v>
      </c>
      <c r="T16" s="33">
        <f t="shared" si="3"/>
        <v>25261363636.363632</v>
      </c>
    </row>
    <row r="17" spans="1:20" s="4" customFormat="1" ht="18" customHeight="1" x14ac:dyDescent="0.2">
      <c r="A17" s="2"/>
      <c r="B17" s="4" t="s">
        <v>18</v>
      </c>
      <c r="C17" s="6">
        <v>56</v>
      </c>
      <c r="D17" s="24">
        <v>1</v>
      </c>
      <c r="E17" s="30">
        <v>1800000</v>
      </c>
      <c r="F17" s="30">
        <v>1800000</v>
      </c>
      <c r="G17" s="9">
        <v>0</v>
      </c>
      <c r="H17" s="4">
        <f>15*48</f>
        <v>720</v>
      </c>
      <c r="I17" s="4">
        <f>80*130</f>
        <v>10400</v>
      </c>
      <c r="J17" s="4">
        <v>0.6</v>
      </c>
      <c r="K17" s="23">
        <v>1</v>
      </c>
      <c r="L17" s="4">
        <v>2850</v>
      </c>
      <c r="P17" s="7">
        <f t="shared" si="0"/>
        <v>3693600000000000</v>
      </c>
      <c r="Q17" s="7">
        <f t="shared" si="1"/>
        <v>5.3351999999999992E+16</v>
      </c>
      <c r="R17" s="32">
        <v>-6</v>
      </c>
      <c r="S17" s="33">
        <f t="shared" si="2"/>
        <v>83945454545.454544</v>
      </c>
      <c r="T17" s="33">
        <f t="shared" si="3"/>
        <v>1212545454545.4543</v>
      </c>
    </row>
    <row r="18" spans="1:20" ht="18" customHeight="1" x14ac:dyDescent="0.15">
      <c r="A18" s="15" t="s">
        <v>38</v>
      </c>
      <c r="B18" s="12" t="s">
        <v>26</v>
      </c>
      <c r="C18" s="13">
        <v>30.51</v>
      </c>
      <c r="D18" s="26">
        <v>0.57000000000000028</v>
      </c>
      <c r="E18" s="31">
        <v>350000</v>
      </c>
      <c r="F18" s="31">
        <v>350000</v>
      </c>
      <c r="G18" s="9">
        <v>0</v>
      </c>
      <c r="H18" s="18">
        <v>4152</v>
      </c>
      <c r="I18" s="18">
        <v>11245</v>
      </c>
      <c r="J18" s="12">
        <v>0.6</v>
      </c>
      <c r="K18" s="23">
        <v>1</v>
      </c>
      <c r="L18" s="12">
        <v>2850</v>
      </c>
      <c r="P18" s="7">
        <f t="shared" si="0"/>
        <v>4141620000000000.5</v>
      </c>
      <c r="Q18" s="7">
        <f t="shared" si="1"/>
        <v>1.1216887499999998E+16</v>
      </c>
      <c r="R18" s="32">
        <v>-6</v>
      </c>
      <c r="S18" s="33">
        <f t="shared" si="2"/>
        <v>165136363636.36359</v>
      </c>
      <c r="T18" s="33">
        <f t="shared" si="3"/>
        <v>447244318181.81793</v>
      </c>
    </row>
    <row r="19" spans="1:20" ht="18" customHeight="1" x14ac:dyDescent="0.2">
      <c r="A19" s="15" t="s">
        <v>39</v>
      </c>
      <c r="B19" s="4" t="s">
        <v>21</v>
      </c>
      <c r="C19" s="6">
        <v>16.649999999999999</v>
      </c>
      <c r="D19" s="24">
        <v>5.9999999999998721E-2</v>
      </c>
      <c r="E19" s="30">
        <v>31800</v>
      </c>
      <c r="F19" s="30">
        <v>31800</v>
      </c>
      <c r="G19" s="9">
        <v>0</v>
      </c>
      <c r="H19" s="4">
        <f>178*48</f>
        <v>8544</v>
      </c>
      <c r="I19" s="4">
        <f>178*130</f>
        <v>23140</v>
      </c>
      <c r="J19" s="4">
        <v>0.6</v>
      </c>
      <c r="K19" s="23">
        <v>1</v>
      </c>
      <c r="L19" s="4">
        <v>2850</v>
      </c>
      <c r="P19" s="7">
        <f t="shared" si="0"/>
        <v>774342719999999.88</v>
      </c>
      <c r="Q19" s="7">
        <f t="shared" si="1"/>
        <v>2097178200000000</v>
      </c>
      <c r="R19" s="32">
        <v>-6</v>
      </c>
      <c r="S19" s="33">
        <f t="shared" si="2"/>
        <v>293311636363.64258</v>
      </c>
      <c r="T19" s="33">
        <f t="shared" si="3"/>
        <v>794385681818.19885</v>
      </c>
    </row>
    <row r="20" spans="1:20" ht="18" customHeight="1" x14ac:dyDescent="0.2">
      <c r="B20" s="4" t="s">
        <v>22</v>
      </c>
      <c r="C20" s="6">
        <v>16.59</v>
      </c>
      <c r="D20" s="24">
        <v>1.9999999999999574E-2</v>
      </c>
      <c r="E20" s="30">
        <v>11000</v>
      </c>
      <c r="F20" s="30">
        <v>11000</v>
      </c>
      <c r="G20" s="9">
        <v>0</v>
      </c>
      <c r="H20" s="4">
        <v>8544</v>
      </c>
      <c r="I20" s="4">
        <v>23140</v>
      </c>
      <c r="J20" s="4">
        <v>0.6</v>
      </c>
      <c r="K20" s="23">
        <v>1</v>
      </c>
      <c r="L20" s="4">
        <v>2850</v>
      </c>
      <c r="P20" s="7">
        <f t="shared" si="0"/>
        <v>267854399999999.97</v>
      </c>
      <c r="Q20" s="7">
        <f t="shared" si="1"/>
        <v>725439000000000</v>
      </c>
      <c r="R20" s="32">
        <v>-6</v>
      </c>
      <c r="S20" s="33">
        <f t="shared" si="2"/>
        <v>304380000000.00641</v>
      </c>
      <c r="T20" s="33">
        <f t="shared" si="3"/>
        <v>824362500000.01758</v>
      </c>
    </row>
    <row r="21" spans="1:20" ht="18" customHeight="1" x14ac:dyDescent="0.2">
      <c r="B21" s="4" t="s">
        <v>23</v>
      </c>
      <c r="C21" s="6">
        <v>16.57</v>
      </c>
      <c r="D21" s="24">
        <v>0.50400000000000134</v>
      </c>
      <c r="E21" s="30">
        <v>149000</v>
      </c>
      <c r="F21" s="30">
        <v>149000</v>
      </c>
      <c r="G21" s="9">
        <v>0</v>
      </c>
      <c r="H21" s="4">
        <v>8544</v>
      </c>
      <c r="I21" s="4">
        <v>23140</v>
      </c>
      <c r="J21" s="4">
        <v>0.6</v>
      </c>
      <c r="K21" s="23">
        <v>1</v>
      </c>
      <c r="L21" s="4">
        <v>2850</v>
      </c>
      <c r="P21" s="7">
        <f t="shared" si="0"/>
        <v>3628209599999999.5</v>
      </c>
      <c r="Q21" s="7">
        <f t="shared" si="1"/>
        <v>9826401000000000</v>
      </c>
      <c r="R21" s="32">
        <v>-6</v>
      </c>
      <c r="S21" s="33">
        <f t="shared" si="2"/>
        <v>163609740259.73978</v>
      </c>
      <c r="T21" s="33">
        <f t="shared" si="3"/>
        <v>443109713203.46198</v>
      </c>
    </row>
    <row r="22" spans="1:20" ht="18" customHeight="1" x14ac:dyDescent="0.2">
      <c r="B22" s="4" t="s">
        <v>25</v>
      </c>
      <c r="C22" s="6">
        <v>16.065999999999999</v>
      </c>
      <c r="D22" s="24">
        <v>0.17099999999999937</v>
      </c>
      <c r="E22" s="30">
        <v>12175</v>
      </c>
      <c r="F22" s="30">
        <v>12175</v>
      </c>
      <c r="G22" s="9">
        <v>0</v>
      </c>
      <c r="H22" s="4">
        <v>8544</v>
      </c>
      <c r="I22" s="4">
        <v>23140</v>
      </c>
      <c r="J22" s="4">
        <v>0.6</v>
      </c>
      <c r="K22" s="23">
        <v>1</v>
      </c>
      <c r="L22" s="4">
        <v>2850</v>
      </c>
      <c r="P22" s="7">
        <f t="shared" si="0"/>
        <v>296466119999999.94</v>
      </c>
      <c r="Q22" s="7">
        <f t="shared" si="1"/>
        <v>802929075000000</v>
      </c>
      <c r="R22" s="32">
        <v>-6</v>
      </c>
      <c r="S22" s="33">
        <f t="shared" si="2"/>
        <v>39402727272.727402</v>
      </c>
      <c r="T22" s="33">
        <f t="shared" si="3"/>
        <v>106715719696.97009</v>
      </c>
    </row>
    <row r="23" spans="1:20" ht="18" customHeight="1" x14ac:dyDescent="0.2">
      <c r="B23" s="4" t="s">
        <v>24</v>
      </c>
      <c r="C23" s="6">
        <v>15.895</v>
      </c>
      <c r="D23" s="24">
        <v>9.8949999999999996</v>
      </c>
      <c r="E23" s="30">
        <v>2424</v>
      </c>
      <c r="F23" s="30">
        <v>2424</v>
      </c>
      <c r="G23" s="9">
        <v>0</v>
      </c>
      <c r="H23" s="4">
        <v>8544</v>
      </c>
      <c r="I23" s="4">
        <v>23140</v>
      </c>
      <c r="J23" s="4">
        <v>0.6</v>
      </c>
      <c r="K23" s="23">
        <v>1</v>
      </c>
      <c r="L23" s="4">
        <v>2850</v>
      </c>
      <c r="P23" s="7">
        <f t="shared" si="0"/>
        <v>59025369599999.992</v>
      </c>
      <c r="Q23" s="7">
        <f t="shared" si="1"/>
        <v>159860376000000</v>
      </c>
      <c r="R23" s="32">
        <v>-6</v>
      </c>
      <c r="S23" s="33">
        <f t="shared" si="2"/>
        <v>135572074.05025494</v>
      </c>
      <c r="T23" s="33">
        <f t="shared" si="3"/>
        <v>367174367.21944046</v>
      </c>
    </row>
    <row r="24" spans="1:20" ht="18" customHeight="1" x14ac:dyDescent="0.2">
      <c r="B24" s="4"/>
      <c r="C24" s="6"/>
      <c r="D24" s="24"/>
      <c r="E24" s="4"/>
      <c r="F24" s="4"/>
      <c r="G24" s="4"/>
      <c r="H24" s="4"/>
      <c r="I24" s="19"/>
      <c r="J24" s="19"/>
      <c r="K24" s="19"/>
      <c r="L24" s="4"/>
      <c r="M24" s="4"/>
      <c r="P24" s="7"/>
      <c r="Q24" s="7"/>
      <c r="R24" s="21"/>
      <c r="S24" s="33"/>
      <c r="T24" s="33"/>
    </row>
    <row r="25" spans="1:20" ht="18" customHeight="1" x14ac:dyDescent="0.2">
      <c r="B25" s="4"/>
      <c r="C25" s="6"/>
      <c r="D25" s="24"/>
      <c r="E25" s="4"/>
      <c r="F25" s="4"/>
      <c r="G25" s="4"/>
      <c r="H25" s="4"/>
      <c r="I25" s="19"/>
      <c r="J25" s="19"/>
      <c r="K25" s="19"/>
      <c r="L25" s="4"/>
      <c r="M25" s="4"/>
      <c r="P25" s="7"/>
      <c r="Q25" s="7"/>
      <c r="R25" s="21"/>
      <c r="S25" s="33"/>
      <c r="T25" s="33"/>
    </row>
    <row r="26" spans="1:20" ht="18" customHeight="1" x14ac:dyDescent="0.2">
      <c r="A26" s="2" t="s">
        <v>29</v>
      </c>
      <c r="C26" s="6"/>
      <c r="D26" s="24"/>
      <c r="E26" s="7"/>
      <c r="F26" s="7"/>
      <c r="G26" s="7"/>
      <c r="H26" s="4"/>
      <c r="I26" s="4"/>
      <c r="J26" s="4"/>
      <c r="K26" s="4"/>
      <c r="L26" s="4"/>
      <c r="M26" s="4"/>
      <c r="N26" s="4"/>
      <c r="O26" s="4"/>
      <c r="P26" s="4"/>
      <c r="Q26" s="4"/>
      <c r="S26" s="33"/>
      <c r="T26" s="33"/>
    </row>
    <row r="27" spans="1:20" ht="18" customHeight="1" x14ac:dyDescent="0.2">
      <c r="A27" s="15" t="s">
        <v>51</v>
      </c>
      <c r="B27" s="4" t="s">
        <v>2</v>
      </c>
      <c r="C27" s="6">
        <v>252.24</v>
      </c>
      <c r="D27" s="24">
        <v>0.34000000000000341</v>
      </c>
      <c r="E27" s="30">
        <f>2/3*2000000</f>
        <v>1333333.3333333333</v>
      </c>
      <c r="F27" s="30">
        <f>2/3*4000000</f>
        <v>2666666.6666666665</v>
      </c>
      <c r="G27" s="9">
        <v>5</v>
      </c>
      <c r="H27" s="4">
        <f>67*48</f>
        <v>3216</v>
      </c>
      <c r="I27" s="4">
        <f>115*130</f>
        <v>14950</v>
      </c>
      <c r="J27" s="4">
        <v>0.6</v>
      </c>
      <c r="K27" s="23">
        <v>1</v>
      </c>
      <c r="L27" s="4">
        <v>2850</v>
      </c>
      <c r="P27" s="7">
        <f t="shared" ref="P27" si="5">H27/1000000*$L$2*1000000000*E27*(1+$G27*J27)</f>
        <v>4.88832E+16</v>
      </c>
      <c r="Q27" s="7">
        <f t="shared" ref="Q27" si="6">I27/1000000*$L$2*1000000000*F27*(1+$G27*K27)</f>
        <v>6.8172E+17</v>
      </c>
      <c r="R27" s="32">
        <v>-6</v>
      </c>
      <c r="S27" s="33">
        <f t="shared" ref="S27" si="7">((P27*1000)/44)/(D27*1000000)</f>
        <v>3267593582887.6675</v>
      </c>
      <c r="T27" s="33">
        <f t="shared" ref="T27" si="8">((Q27*1000)/44)/(D27*1000000)</f>
        <v>45569518716577.078</v>
      </c>
    </row>
    <row r="28" spans="1:20" ht="18" customHeight="1" x14ac:dyDescent="0.2">
      <c r="B28" s="4" t="s">
        <v>20</v>
      </c>
      <c r="C28" s="6">
        <v>251.9</v>
      </c>
      <c r="D28" s="24">
        <v>0.42000000000001592</v>
      </c>
      <c r="E28" s="30">
        <v>0</v>
      </c>
      <c r="F28" s="30">
        <v>0</v>
      </c>
      <c r="G28" s="9"/>
      <c r="H28" s="4"/>
      <c r="I28" s="4"/>
      <c r="J28" s="4"/>
      <c r="K28" s="23"/>
      <c r="L28" s="4"/>
      <c r="P28" s="7">
        <v>0</v>
      </c>
      <c r="Q28" s="7">
        <v>0</v>
      </c>
      <c r="R28" s="32">
        <v>-6</v>
      </c>
      <c r="S28" s="33">
        <f t="shared" ref="S28:S48" si="9">((P28*1000)/44)/(D28*1000000)</f>
        <v>0</v>
      </c>
      <c r="T28" s="33">
        <f t="shared" ref="T28:T48" si="10">((Q28*1000)/44)/(D28*1000000)</f>
        <v>0</v>
      </c>
    </row>
    <row r="29" spans="1:20" ht="18" customHeight="1" x14ac:dyDescent="0.2">
      <c r="B29" s="4" t="s">
        <v>3</v>
      </c>
      <c r="C29" s="6">
        <v>251.48</v>
      </c>
      <c r="D29" s="24">
        <v>1.2800000000000011</v>
      </c>
      <c r="E29" s="30">
        <f>1/3*2000000</f>
        <v>666666.66666666663</v>
      </c>
      <c r="F29" s="30">
        <f>1/3*4000000</f>
        <v>1333333.3333333333</v>
      </c>
      <c r="G29" s="9">
        <v>5</v>
      </c>
      <c r="H29" s="4">
        <f>67*48</f>
        <v>3216</v>
      </c>
      <c r="I29" s="4">
        <f>115*130</f>
        <v>14950</v>
      </c>
      <c r="J29" s="4">
        <v>0.6</v>
      </c>
      <c r="K29" s="23">
        <v>1</v>
      </c>
      <c r="L29" s="4">
        <v>2850</v>
      </c>
      <c r="P29" s="7">
        <f t="shared" ref="P29" si="11">H29/1000000*$L$2*1000000000*E29*(1+$G29*J29)</f>
        <v>2.44416E+16</v>
      </c>
      <c r="Q29" s="7">
        <f t="shared" ref="Q29" si="12">I29/1000000*$L$2*1000000000*F29*(1+$G29*K29)</f>
        <v>3.4086E+17</v>
      </c>
      <c r="R29" s="32">
        <v>-6</v>
      </c>
      <c r="S29" s="33">
        <f t="shared" si="9"/>
        <v>433977272727.27234</v>
      </c>
      <c r="T29" s="33">
        <f t="shared" si="10"/>
        <v>6052201704545.4492</v>
      </c>
    </row>
    <row r="30" spans="1:20" ht="18" customHeight="1" x14ac:dyDescent="0.2">
      <c r="A30" s="15" t="s">
        <v>36</v>
      </c>
      <c r="B30" s="8" t="s">
        <v>6</v>
      </c>
      <c r="C30" s="6">
        <v>66.423000000000002</v>
      </c>
      <c r="D30" s="25">
        <v>0.01</v>
      </c>
      <c r="E30" s="28">
        <v>11000</v>
      </c>
      <c r="F30" s="28">
        <v>11000</v>
      </c>
      <c r="G30" s="9">
        <v>5</v>
      </c>
      <c r="H30" s="9">
        <v>8659.2017940097285</v>
      </c>
      <c r="I30" s="9">
        <f>H30*130/48</f>
        <v>23452.004858776349</v>
      </c>
      <c r="J30" s="4">
        <v>0.6</v>
      </c>
      <c r="K30" s="23">
        <v>1</v>
      </c>
      <c r="L30" s="4">
        <v>2850</v>
      </c>
      <c r="P30" s="7">
        <f t="shared" ref="P30:P48" si="13">H30/1000000*$L$2*1000000000*E30*(1+$G30*J30)</f>
        <v>1085863904968820</v>
      </c>
      <c r="Q30" s="7">
        <f t="shared" ref="Q30:Q48" si="14">I30/1000000*$L$2*1000000000*F30*(1+$G30*K30)</f>
        <v>4411322113935831</v>
      </c>
      <c r="R30" s="32">
        <v>-6</v>
      </c>
      <c r="S30" s="33">
        <f t="shared" si="9"/>
        <v>2467872511292.7729</v>
      </c>
      <c r="T30" s="33">
        <f t="shared" si="10"/>
        <v>10025732077126.889</v>
      </c>
    </row>
    <row r="31" spans="1:20" ht="18" customHeight="1" x14ac:dyDescent="0.2">
      <c r="B31" s="8" t="s">
        <v>7</v>
      </c>
      <c r="C31" s="6">
        <v>66.412999999999997</v>
      </c>
      <c r="D31" s="24">
        <v>6.0999999999999999E-2</v>
      </c>
      <c r="E31" s="28">
        <v>36000</v>
      </c>
      <c r="F31" s="28">
        <v>36000</v>
      </c>
      <c r="G31" s="9">
        <v>5</v>
      </c>
      <c r="H31" s="9">
        <v>5500</v>
      </c>
      <c r="I31" s="9">
        <f t="shared" ref="I31:I40" si="15">H31*130/48</f>
        <v>14895.833333333334</v>
      </c>
      <c r="J31" s="4">
        <v>0.6</v>
      </c>
      <c r="K31" s="23">
        <v>1</v>
      </c>
      <c r="L31" s="4">
        <v>2850</v>
      </c>
      <c r="P31" s="7">
        <f t="shared" si="13"/>
        <v>2257199999999999.5</v>
      </c>
      <c r="Q31" s="7">
        <f t="shared" si="14"/>
        <v>9169875000000000</v>
      </c>
      <c r="R31" s="32">
        <v>-6</v>
      </c>
      <c r="S31" s="33">
        <f t="shared" si="9"/>
        <v>840983606557.37695</v>
      </c>
      <c r="T31" s="33">
        <f t="shared" si="10"/>
        <v>3416495901639.3442</v>
      </c>
    </row>
    <row r="32" spans="1:20" ht="18" customHeight="1" x14ac:dyDescent="0.2">
      <c r="B32" s="8" t="s">
        <v>8</v>
      </c>
      <c r="C32" s="6">
        <v>66.35199999999999</v>
      </c>
      <c r="D32" s="24">
        <v>5.1999999999999998E-2</v>
      </c>
      <c r="E32" s="28">
        <v>9000</v>
      </c>
      <c r="F32" s="28">
        <v>9000</v>
      </c>
      <c r="G32" s="9">
        <v>5</v>
      </c>
      <c r="H32" s="9">
        <v>5300</v>
      </c>
      <c r="I32" s="9">
        <f t="shared" si="15"/>
        <v>14354.166666666666</v>
      </c>
      <c r="J32" s="4">
        <v>0.6</v>
      </c>
      <c r="K32" s="23">
        <v>1</v>
      </c>
      <c r="L32" s="4">
        <v>2850</v>
      </c>
      <c r="P32" s="7">
        <f t="shared" si="13"/>
        <v>543780000000000</v>
      </c>
      <c r="Q32" s="7">
        <f t="shared" si="14"/>
        <v>2209106250000000</v>
      </c>
      <c r="R32" s="32">
        <v>-6</v>
      </c>
      <c r="S32" s="33">
        <f t="shared" si="9"/>
        <v>237666083916.08392</v>
      </c>
      <c r="T32" s="33">
        <f t="shared" si="10"/>
        <v>965518465909.09094</v>
      </c>
    </row>
    <row r="33" spans="1:20" ht="18" customHeight="1" x14ac:dyDescent="0.2">
      <c r="B33" s="8" t="s">
        <v>9</v>
      </c>
      <c r="C33" s="6">
        <v>66.299999999999983</v>
      </c>
      <c r="D33" s="24">
        <v>2.5000000000000001E-2</v>
      </c>
      <c r="E33" s="28">
        <v>9000</v>
      </c>
      <c r="F33" s="28">
        <v>9000</v>
      </c>
      <c r="G33" s="9">
        <v>5</v>
      </c>
      <c r="H33" s="9">
        <v>6000</v>
      </c>
      <c r="I33" s="9">
        <f t="shared" si="15"/>
        <v>16250</v>
      </c>
      <c r="J33" s="4">
        <v>0.6</v>
      </c>
      <c r="K33" s="23">
        <v>1</v>
      </c>
      <c r="L33" s="4">
        <v>2850</v>
      </c>
      <c r="P33" s="7">
        <f t="shared" si="13"/>
        <v>615600000000000.12</v>
      </c>
      <c r="Q33" s="7">
        <f t="shared" si="14"/>
        <v>2500875000000000</v>
      </c>
      <c r="R33" s="32">
        <v>-6</v>
      </c>
      <c r="S33" s="33">
        <f t="shared" si="9"/>
        <v>559636363636.36377</v>
      </c>
      <c r="T33" s="33">
        <f t="shared" si="10"/>
        <v>2273522727272.7275</v>
      </c>
    </row>
    <row r="34" spans="1:20" ht="18" customHeight="1" x14ac:dyDescent="0.2">
      <c r="B34" s="8" t="s">
        <v>10</v>
      </c>
      <c r="C34" s="6">
        <v>66.274999999999977</v>
      </c>
      <c r="D34" s="24">
        <v>5.6000000000000001E-2</v>
      </c>
      <c r="E34" s="28">
        <v>43000</v>
      </c>
      <c r="F34" s="28">
        <v>43000</v>
      </c>
      <c r="G34" s="9">
        <v>5</v>
      </c>
      <c r="H34" s="9">
        <v>3937.0507073040844</v>
      </c>
      <c r="I34" s="9">
        <f t="shared" si="15"/>
        <v>10662.845665615228</v>
      </c>
      <c r="J34" s="4">
        <v>0.6</v>
      </c>
      <c r="K34" s="23">
        <v>1</v>
      </c>
      <c r="L34" s="4">
        <v>2850</v>
      </c>
      <c r="P34" s="7">
        <f t="shared" si="13"/>
        <v>1929942256720462.2</v>
      </c>
      <c r="Q34" s="7">
        <f t="shared" si="14"/>
        <v>7840390417926878</v>
      </c>
      <c r="R34" s="32">
        <v>-6</v>
      </c>
      <c r="S34" s="33">
        <f t="shared" si="9"/>
        <v>783255786006.68115</v>
      </c>
      <c r="T34" s="33">
        <f t="shared" si="10"/>
        <v>3181976630652.1421</v>
      </c>
    </row>
    <row r="35" spans="1:20" ht="18" customHeight="1" x14ac:dyDescent="0.2">
      <c r="B35" s="8" t="s">
        <v>11</v>
      </c>
      <c r="C35" s="6">
        <v>66.21899999999998</v>
      </c>
      <c r="D35" s="24">
        <v>3.9E-2</v>
      </c>
      <c r="E35" s="28">
        <v>9000</v>
      </c>
      <c r="F35" s="28">
        <v>9000</v>
      </c>
      <c r="G35" s="9">
        <v>5</v>
      </c>
      <c r="H35" s="9">
        <v>5000</v>
      </c>
      <c r="I35" s="9">
        <f t="shared" si="15"/>
        <v>13541.666666666666</v>
      </c>
      <c r="J35" s="4">
        <v>0.6</v>
      </c>
      <c r="K35" s="23">
        <v>1</v>
      </c>
      <c r="L35" s="4">
        <v>2850</v>
      </c>
      <c r="P35" s="7">
        <f t="shared" si="13"/>
        <v>513000000000000</v>
      </c>
      <c r="Q35" s="7">
        <f t="shared" si="14"/>
        <v>2084062499999999.5</v>
      </c>
      <c r="R35" s="32">
        <v>-6</v>
      </c>
      <c r="S35" s="33">
        <f t="shared" si="9"/>
        <v>298951048951.04895</v>
      </c>
      <c r="T35" s="33">
        <f t="shared" si="10"/>
        <v>1214488636363.636</v>
      </c>
    </row>
    <row r="36" spans="1:20" ht="18" customHeight="1" x14ac:dyDescent="0.2">
      <c r="B36" s="8" t="s">
        <v>12</v>
      </c>
      <c r="C36" s="6">
        <v>66.179999999999978</v>
      </c>
      <c r="D36" s="24">
        <v>7.0999999999999994E-2</v>
      </c>
      <c r="E36" s="28">
        <v>12000</v>
      </c>
      <c r="F36" s="28">
        <v>12000</v>
      </c>
      <c r="G36" s="9">
        <v>5</v>
      </c>
      <c r="H36" s="9">
        <v>2900</v>
      </c>
      <c r="I36" s="9">
        <f t="shared" si="15"/>
        <v>7854.166666666667</v>
      </c>
      <c r="J36" s="4">
        <v>0.6</v>
      </c>
      <c r="K36" s="23">
        <v>1</v>
      </c>
      <c r="L36" s="4">
        <v>2850</v>
      </c>
      <c r="P36" s="7">
        <f t="shared" si="13"/>
        <v>396719999999999.94</v>
      </c>
      <c r="Q36" s="7">
        <f t="shared" si="14"/>
        <v>1611675000000000.2</v>
      </c>
      <c r="R36" s="32">
        <v>-6</v>
      </c>
      <c r="S36" s="33">
        <f t="shared" si="9"/>
        <v>126991037131.88217</v>
      </c>
      <c r="T36" s="33">
        <f t="shared" si="10"/>
        <v>515901088348.27155</v>
      </c>
    </row>
    <row r="37" spans="1:20" ht="18" customHeight="1" x14ac:dyDescent="0.2">
      <c r="B37" s="8" t="s">
        <v>13</v>
      </c>
      <c r="C37" s="6">
        <v>66.10899999999998</v>
      </c>
      <c r="D37" s="24">
        <v>5.6000000000000001E-2</v>
      </c>
      <c r="E37" s="28">
        <v>22000</v>
      </c>
      <c r="F37" s="28">
        <v>22000</v>
      </c>
      <c r="G37" s="9">
        <v>5</v>
      </c>
      <c r="H37" s="9">
        <v>3500</v>
      </c>
      <c r="I37" s="9">
        <f t="shared" si="15"/>
        <v>9479.1666666666661</v>
      </c>
      <c r="J37" s="4">
        <v>0.6</v>
      </c>
      <c r="K37" s="23">
        <v>1</v>
      </c>
      <c r="L37" s="4">
        <v>2850</v>
      </c>
      <c r="P37" s="7">
        <f t="shared" si="13"/>
        <v>877800000000000</v>
      </c>
      <c r="Q37" s="7">
        <f t="shared" si="14"/>
        <v>3566062499999999</v>
      </c>
      <c r="R37" s="32">
        <v>-6</v>
      </c>
      <c r="S37" s="33">
        <f t="shared" si="9"/>
        <v>356250000000</v>
      </c>
      <c r="T37" s="33">
        <f t="shared" si="10"/>
        <v>1447265624999.9998</v>
      </c>
    </row>
    <row r="38" spans="1:20" ht="18" customHeight="1" x14ac:dyDescent="0.2">
      <c r="B38" s="8" t="s">
        <v>14</v>
      </c>
      <c r="C38" s="6">
        <v>66.052999999999983</v>
      </c>
      <c r="D38" s="24">
        <v>0.13700000000000001</v>
      </c>
      <c r="E38" s="28">
        <v>147000</v>
      </c>
      <c r="F38" s="28">
        <v>147000</v>
      </c>
      <c r="G38" s="9">
        <v>5</v>
      </c>
      <c r="H38" s="9">
        <v>748.59750000000008</v>
      </c>
      <c r="I38" s="9">
        <f t="shared" si="15"/>
        <v>2027.4515625000004</v>
      </c>
      <c r="J38" s="4">
        <v>0.6</v>
      </c>
      <c r="K38" s="23">
        <v>1</v>
      </c>
      <c r="L38" s="4">
        <v>2850</v>
      </c>
      <c r="P38" s="7">
        <f t="shared" si="13"/>
        <v>1254499690500000.2</v>
      </c>
      <c r="Q38" s="7">
        <f t="shared" si="14"/>
        <v>5096404992656252</v>
      </c>
      <c r="R38" s="32">
        <v>-6</v>
      </c>
      <c r="S38" s="33">
        <f t="shared" si="9"/>
        <v>208112091987.39221</v>
      </c>
      <c r="T38" s="33">
        <f t="shared" si="10"/>
        <v>845455373698.78101</v>
      </c>
    </row>
    <row r="39" spans="1:20" ht="18" customHeight="1" x14ac:dyDescent="0.2">
      <c r="B39" s="8" t="s">
        <v>15</v>
      </c>
      <c r="C39" s="6">
        <v>65.915999999999983</v>
      </c>
      <c r="D39" s="24">
        <v>0.33</v>
      </c>
      <c r="E39" s="28">
        <v>190000</v>
      </c>
      <c r="F39" s="28">
        <v>190000</v>
      </c>
      <c r="G39" s="9">
        <v>5</v>
      </c>
      <c r="H39" s="9">
        <v>1120.32142857143</v>
      </c>
      <c r="I39" s="9">
        <f t="shared" si="15"/>
        <v>3034.2038690476234</v>
      </c>
      <c r="J39" s="4">
        <v>0.6</v>
      </c>
      <c r="K39" s="23">
        <v>1</v>
      </c>
      <c r="L39" s="4">
        <v>2850</v>
      </c>
      <c r="P39" s="7">
        <f t="shared" si="13"/>
        <v>2426616214285717.5</v>
      </c>
      <c r="Q39" s="7">
        <f t="shared" si="14"/>
        <v>9858128370535728</v>
      </c>
      <c r="R39" s="32">
        <v>-6</v>
      </c>
      <c r="S39" s="33">
        <f t="shared" si="9"/>
        <v>167122328807.5563</v>
      </c>
      <c r="T39" s="33">
        <f t="shared" si="10"/>
        <v>678934460780.69751</v>
      </c>
    </row>
    <row r="40" spans="1:20" ht="18" customHeight="1" x14ac:dyDescent="0.2">
      <c r="B40" s="10" t="s">
        <v>16</v>
      </c>
      <c r="C40" s="6">
        <v>65.585999999999984</v>
      </c>
      <c r="D40" s="24">
        <v>0.16300000000000001</v>
      </c>
      <c r="E40" s="29">
        <v>102000</v>
      </c>
      <c r="F40" s="29">
        <v>102000</v>
      </c>
      <c r="G40" s="9">
        <v>5</v>
      </c>
      <c r="H40" s="9">
        <v>927.10782608695604</v>
      </c>
      <c r="I40" s="9">
        <f t="shared" si="15"/>
        <v>2510.917028985506</v>
      </c>
      <c r="J40" s="4">
        <v>0.6</v>
      </c>
      <c r="K40" s="23">
        <v>1</v>
      </c>
      <c r="L40" s="4">
        <v>2850</v>
      </c>
      <c r="P40" s="7">
        <f t="shared" si="13"/>
        <v>1078040980173912.4</v>
      </c>
      <c r="Q40" s="7">
        <f t="shared" si="14"/>
        <v>4379541481956520</v>
      </c>
      <c r="R40" s="32">
        <v>-6</v>
      </c>
      <c r="S40" s="33">
        <f t="shared" si="9"/>
        <v>150312462377.8461</v>
      </c>
      <c r="T40" s="33">
        <f t="shared" si="10"/>
        <v>610644378410</v>
      </c>
    </row>
    <row r="41" spans="1:20" s="4" customFormat="1" ht="18" customHeight="1" x14ac:dyDescent="0.2">
      <c r="A41" s="2" t="s">
        <v>37</v>
      </c>
      <c r="B41" s="4" t="s">
        <v>17</v>
      </c>
      <c r="C41" s="6">
        <v>61</v>
      </c>
      <c r="D41" s="24">
        <v>4</v>
      </c>
      <c r="E41" s="30">
        <v>150000</v>
      </c>
      <c r="F41" s="30">
        <v>150000</v>
      </c>
      <c r="G41" s="9">
        <v>5</v>
      </c>
      <c r="H41" s="4">
        <f>15*48</f>
        <v>720</v>
      </c>
      <c r="I41" s="4">
        <f>80*130</f>
        <v>10400</v>
      </c>
      <c r="J41" s="4">
        <v>0.6</v>
      </c>
      <c r="K41" s="23">
        <v>1</v>
      </c>
      <c r="L41" s="4">
        <v>2850</v>
      </c>
      <c r="P41" s="7">
        <f t="shared" si="13"/>
        <v>1231200000000000</v>
      </c>
      <c r="Q41" s="7">
        <f t="shared" si="14"/>
        <v>2.6675999999999996E+16</v>
      </c>
      <c r="R41" s="32">
        <v>-6</v>
      </c>
      <c r="S41" s="33">
        <f t="shared" si="9"/>
        <v>6995454545.454545</v>
      </c>
      <c r="T41" s="33">
        <f t="shared" si="10"/>
        <v>151568181818.18179</v>
      </c>
    </row>
    <row r="42" spans="1:20" s="4" customFormat="1" ht="18" customHeight="1" x14ac:dyDescent="0.2">
      <c r="A42" s="2"/>
      <c r="B42" s="4" t="s">
        <v>18</v>
      </c>
      <c r="C42" s="6">
        <v>56</v>
      </c>
      <c r="D42" s="24">
        <v>1</v>
      </c>
      <c r="E42" s="30">
        <v>1800000</v>
      </c>
      <c r="F42" s="30">
        <v>1800000</v>
      </c>
      <c r="G42" s="9">
        <v>5</v>
      </c>
      <c r="H42" s="4">
        <f>15*48</f>
        <v>720</v>
      </c>
      <c r="I42" s="4">
        <f>80*130</f>
        <v>10400</v>
      </c>
      <c r="J42" s="4">
        <v>0.6</v>
      </c>
      <c r="K42" s="23">
        <v>1</v>
      </c>
      <c r="L42" s="4">
        <v>2850</v>
      </c>
      <c r="P42" s="7">
        <f t="shared" si="13"/>
        <v>1.47744E+16</v>
      </c>
      <c r="Q42" s="7">
        <f t="shared" si="14"/>
        <v>3.2011199999999994E+17</v>
      </c>
      <c r="R42" s="32">
        <v>-6</v>
      </c>
      <c r="S42" s="33">
        <f t="shared" si="9"/>
        <v>335781818181.81818</v>
      </c>
      <c r="T42" s="33">
        <f t="shared" si="10"/>
        <v>7275272727272.7256</v>
      </c>
    </row>
    <row r="43" spans="1:20" ht="18" customHeight="1" x14ac:dyDescent="0.15">
      <c r="A43" s="15" t="s">
        <v>38</v>
      </c>
      <c r="B43" s="12" t="s">
        <v>26</v>
      </c>
      <c r="C43" s="13">
        <v>30.51</v>
      </c>
      <c r="D43" s="26">
        <v>0.57000000000000028</v>
      </c>
      <c r="E43" s="31">
        <v>350000</v>
      </c>
      <c r="F43" s="31">
        <v>350000</v>
      </c>
      <c r="G43" s="9">
        <v>5</v>
      </c>
      <c r="H43" s="18">
        <v>4152</v>
      </c>
      <c r="I43" s="18">
        <v>11245</v>
      </c>
      <c r="J43" s="12">
        <v>0.6</v>
      </c>
      <c r="K43" s="23">
        <v>1</v>
      </c>
      <c r="L43" s="12">
        <v>2850</v>
      </c>
      <c r="M43" s="12"/>
      <c r="N43" s="14"/>
      <c r="O43" s="14"/>
      <c r="P43" s="7">
        <f t="shared" si="13"/>
        <v>1.6566480000000002E+16</v>
      </c>
      <c r="Q43" s="7">
        <f t="shared" si="14"/>
        <v>6.7301324999999984E+16</v>
      </c>
      <c r="R43" s="32">
        <v>-6</v>
      </c>
      <c r="S43" s="33">
        <f t="shared" si="9"/>
        <v>660545454545.45435</v>
      </c>
      <c r="T43" s="33">
        <f t="shared" si="10"/>
        <v>2683465909090.9072</v>
      </c>
    </row>
    <row r="44" spans="1:20" ht="18" customHeight="1" x14ac:dyDescent="0.2">
      <c r="A44" s="15" t="s">
        <v>39</v>
      </c>
      <c r="B44" s="4" t="s">
        <v>21</v>
      </c>
      <c r="C44" s="6">
        <v>16.649999999999999</v>
      </c>
      <c r="D44" s="24">
        <v>5.9999999999998721E-2</v>
      </c>
      <c r="E44" s="30">
        <v>31800</v>
      </c>
      <c r="F44" s="30">
        <v>31800</v>
      </c>
      <c r="G44" s="9">
        <v>5</v>
      </c>
      <c r="H44" s="4">
        <f>178*48</f>
        <v>8544</v>
      </c>
      <c r="I44" s="4">
        <f>178*130</f>
        <v>23140</v>
      </c>
      <c r="J44" s="4">
        <v>0.6</v>
      </c>
      <c r="K44" s="23">
        <v>1</v>
      </c>
      <c r="L44" s="4">
        <v>2850</v>
      </c>
      <c r="M44" s="4"/>
      <c r="P44" s="7">
        <f t="shared" si="13"/>
        <v>3097370879999999.5</v>
      </c>
      <c r="Q44" s="7">
        <f t="shared" si="14"/>
        <v>1.25830692E+16</v>
      </c>
      <c r="R44" s="32">
        <v>-6</v>
      </c>
      <c r="S44" s="33">
        <f t="shared" si="9"/>
        <v>1173246545454.5703</v>
      </c>
      <c r="T44" s="33">
        <f t="shared" si="10"/>
        <v>4766314090909.1924</v>
      </c>
    </row>
    <row r="45" spans="1:20" ht="18" customHeight="1" x14ac:dyDescent="0.2">
      <c r="B45" s="4" t="s">
        <v>22</v>
      </c>
      <c r="C45" s="6">
        <v>16.59</v>
      </c>
      <c r="D45" s="24">
        <v>1.9999999999999574E-2</v>
      </c>
      <c r="E45" s="30">
        <v>11000</v>
      </c>
      <c r="F45" s="30">
        <v>11000</v>
      </c>
      <c r="G45" s="9">
        <v>5</v>
      </c>
      <c r="H45" s="4">
        <v>8544</v>
      </c>
      <c r="I45" s="4">
        <v>23140</v>
      </c>
      <c r="J45" s="4">
        <v>0.6</v>
      </c>
      <c r="K45" s="23">
        <v>1</v>
      </c>
      <c r="L45" s="4">
        <v>2850</v>
      </c>
      <c r="M45" s="4"/>
      <c r="P45" s="7">
        <f t="shared" si="13"/>
        <v>1071417599999999.9</v>
      </c>
      <c r="Q45" s="7">
        <f t="shared" si="14"/>
        <v>4352634000000000</v>
      </c>
      <c r="R45" s="32">
        <v>-6</v>
      </c>
      <c r="S45" s="33">
        <f t="shared" si="9"/>
        <v>1217520000000.0256</v>
      </c>
      <c r="T45" s="33">
        <f t="shared" si="10"/>
        <v>4946175000000.1055</v>
      </c>
    </row>
    <row r="46" spans="1:20" ht="18" customHeight="1" x14ac:dyDescent="0.2">
      <c r="B46" s="4" t="s">
        <v>23</v>
      </c>
      <c r="C46" s="6">
        <v>16.57</v>
      </c>
      <c r="D46" s="24">
        <v>0.50400000000000134</v>
      </c>
      <c r="E46" s="30">
        <v>149000</v>
      </c>
      <c r="F46" s="30">
        <v>149000</v>
      </c>
      <c r="G46" s="9">
        <v>5</v>
      </c>
      <c r="H46" s="4">
        <v>8544</v>
      </c>
      <c r="I46" s="4">
        <v>23140</v>
      </c>
      <c r="J46" s="4">
        <v>0.6</v>
      </c>
      <c r="K46" s="23">
        <v>1</v>
      </c>
      <c r="L46" s="4">
        <v>2850</v>
      </c>
      <c r="M46" s="4"/>
      <c r="P46" s="7">
        <f t="shared" si="13"/>
        <v>1.4512838399999998E+16</v>
      </c>
      <c r="Q46" s="7">
        <f t="shared" si="14"/>
        <v>5.8958406E+16</v>
      </c>
      <c r="R46" s="32">
        <v>-6</v>
      </c>
      <c r="S46" s="33">
        <f t="shared" si="9"/>
        <v>654438961038.95911</v>
      </c>
      <c r="T46" s="33">
        <f t="shared" si="10"/>
        <v>2658658279220.772</v>
      </c>
    </row>
    <row r="47" spans="1:20" ht="18" customHeight="1" x14ac:dyDescent="0.2">
      <c r="B47" s="4" t="s">
        <v>25</v>
      </c>
      <c r="C47" s="6">
        <v>16.065999999999999</v>
      </c>
      <c r="D47" s="24">
        <v>0.17099999999999937</v>
      </c>
      <c r="E47" s="30">
        <v>12175</v>
      </c>
      <c r="F47" s="30">
        <v>12175</v>
      </c>
      <c r="G47" s="9">
        <v>5</v>
      </c>
      <c r="H47" s="4">
        <v>8544</v>
      </c>
      <c r="I47" s="4">
        <v>23140</v>
      </c>
      <c r="J47" s="4">
        <v>0.6</v>
      </c>
      <c r="K47" s="23">
        <v>1</v>
      </c>
      <c r="L47" s="4">
        <v>2850</v>
      </c>
      <c r="M47" s="4"/>
      <c r="P47" s="7">
        <f t="shared" si="13"/>
        <v>1185864479999999.8</v>
      </c>
      <c r="Q47" s="7">
        <f t="shared" si="14"/>
        <v>4817574450000000</v>
      </c>
      <c r="R47" s="32">
        <v>-6</v>
      </c>
      <c r="S47" s="33">
        <f t="shared" si="9"/>
        <v>157610909090.90961</v>
      </c>
      <c r="T47" s="33">
        <f t="shared" si="10"/>
        <v>640294318181.82043</v>
      </c>
    </row>
    <row r="48" spans="1:20" ht="18" customHeight="1" x14ac:dyDescent="0.2">
      <c r="B48" s="4" t="s">
        <v>24</v>
      </c>
      <c r="C48" s="6">
        <v>15.895</v>
      </c>
      <c r="D48" s="24">
        <v>9.8949999999999996</v>
      </c>
      <c r="E48" s="30">
        <v>2424</v>
      </c>
      <c r="F48" s="30">
        <v>2424</v>
      </c>
      <c r="G48" s="9">
        <v>5</v>
      </c>
      <c r="H48" s="4">
        <v>8544</v>
      </c>
      <c r="I48" s="4">
        <v>23140</v>
      </c>
      <c r="J48" s="4">
        <v>0.6</v>
      </c>
      <c r="K48" s="23">
        <v>1</v>
      </c>
      <c r="L48" s="4">
        <v>2850</v>
      </c>
      <c r="M48" s="4"/>
      <c r="P48" s="7">
        <f t="shared" si="13"/>
        <v>236101478399999.97</v>
      </c>
      <c r="Q48" s="7">
        <f t="shared" si="14"/>
        <v>959162256000000</v>
      </c>
      <c r="R48" s="32">
        <v>-6</v>
      </c>
      <c r="S48" s="33">
        <f t="shared" si="9"/>
        <v>542288296.20101976</v>
      </c>
      <c r="T48" s="33">
        <f t="shared" si="10"/>
        <v>2203046203.3166428</v>
      </c>
    </row>
    <row r="49" spans="1:20" ht="18" customHeight="1" x14ac:dyDescent="0.2">
      <c r="B49" s="4"/>
      <c r="C49" s="6"/>
      <c r="D49" s="24"/>
      <c r="E49" s="4"/>
      <c r="F49" s="4"/>
      <c r="G49" s="4"/>
      <c r="H49" s="4"/>
      <c r="I49" s="4"/>
      <c r="J49" s="4"/>
      <c r="K49" s="4"/>
      <c r="L49" s="4"/>
      <c r="M49" s="4"/>
      <c r="P49" s="7"/>
      <c r="Q49" s="7"/>
      <c r="R49" s="21"/>
      <c r="S49" s="33"/>
      <c r="T49" s="33"/>
    </row>
    <row r="50" spans="1:20" ht="18" customHeight="1" x14ac:dyDescent="0.2">
      <c r="B50" s="4"/>
      <c r="C50" s="6"/>
      <c r="D50" s="2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S50" s="33"/>
      <c r="T50" s="33"/>
    </row>
    <row r="51" spans="1:20" ht="18" customHeight="1" x14ac:dyDescent="0.2">
      <c r="A51" s="2" t="s">
        <v>30</v>
      </c>
      <c r="C51" s="6"/>
      <c r="D51" s="24"/>
      <c r="E51" s="7"/>
      <c r="F51" s="7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S51" s="33"/>
      <c r="T51" s="33"/>
    </row>
    <row r="52" spans="1:20" ht="18" customHeight="1" x14ac:dyDescent="0.2">
      <c r="A52" s="15" t="s">
        <v>40</v>
      </c>
      <c r="B52" s="4" t="s">
        <v>2</v>
      </c>
      <c r="C52" s="6">
        <v>252.24</v>
      </c>
      <c r="D52" s="24">
        <v>0.34000000000000341</v>
      </c>
      <c r="E52" s="30">
        <f>2/3*2000000</f>
        <v>1333333.3333333333</v>
      </c>
      <c r="F52" s="30">
        <f>2/3*4000000</f>
        <v>2666666.6666666665</v>
      </c>
      <c r="G52" s="9">
        <v>10</v>
      </c>
      <c r="H52" s="4">
        <f>67*48</f>
        <v>3216</v>
      </c>
      <c r="I52" s="4">
        <f>115*130</f>
        <v>14950</v>
      </c>
      <c r="J52" s="4">
        <v>0.6</v>
      </c>
      <c r="K52" s="23">
        <v>1</v>
      </c>
      <c r="L52" s="4">
        <v>2850</v>
      </c>
      <c r="M52" s="4"/>
      <c r="N52" s="4"/>
      <c r="O52" s="4"/>
      <c r="P52" s="7">
        <f t="shared" ref="P52" si="16">H52/1000000*$L$2*1000000000*E52*(1+$G52*J52)</f>
        <v>8.55456E+16</v>
      </c>
      <c r="Q52" s="7">
        <f t="shared" ref="Q52" si="17">I52/1000000*$L$2*1000000000*F52*(1+$G52*K52)</f>
        <v>1.24982E+18</v>
      </c>
      <c r="R52" s="32">
        <v>-6</v>
      </c>
      <c r="S52" s="33">
        <f t="shared" ref="S52" si="18">((P52*1000)/44)/(D52*1000000)</f>
        <v>5718288770053.418</v>
      </c>
      <c r="T52" s="33">
        <f t="shared" ref="T52" si="19">((Q52*1000)/44)/(D52*1000000)</f>
        <v>83544117647057.984</v>
      </c>
    </row>
    <row r="53" spans="1:20" ht="18" customHeight="1" x14ac:dyDescent="0.2">
      <c r="B53" s="4" t="s">
        <v>20</v>
      </c>
      <c r="C53" s="6">
        <v>251.9</v>
      </c>
      <c r="D53" s="24">
        <v>0.42000000000001592</v>
      </c>
      <c r="E53" s="30">
        <v>0</v>
      </c>
      <c r="F53" s="30">
        <v>0</v>
      </c>
      <c r="G53" s="9"/>
      <c r="H53" s="4"/>
      <c r="I53" s="4"/>
      <c r="J53" s="4"/>
      <c r="K53" s="23"/>
      <c r="L53" s="4"/>
      <c r="M53" s="4"/>
      <c r="N53" s="4"/>
      <c r="O53" s="4"/>
      <c r="P53" s="7">
        <v>0</v>
      </c>
      <c r="Q53" s="7">
        <v>0</v>
      </c>
      <c r="R53" s="32">
        <v>-6</v>
      </c>
      <c r="S53" s="33">
        <f t="shared" ref="S53:S73" si="20">((P53*1000)/44)/(D53*1000000)</f>
        <v>0</v>
      </c>
      <c r="T53" s="33">
        <f t="shared" ref="T53:T73" si="21">((Q53*1000)/44)/(D53*1000000)</f>
        <v>0</v>
      </c>
    </row>
    <row r="54" spans="1:20" ht="18" customHeight="1" x14ac:dyDescent="0.2">
      <c r="B54" s="4" t="s">
        <v>3</v>
      </c>
      <c r="C54" s="6">
        <v>251.48</v>
      </c>
      <c r="D54" s="24">
        <v>1.2800000000000011</v>
      </c>
      <c r="E54" s="30">
        <f>1/3*2000000</f>
        <v>666666.66666666663</v>
      </c>
      <c r="F54" s="30">
        <f>1/3*4000000</f>
        <v>1333333.3333333333</v>
      </c>
      <c r="G54" s="9">
        <v>10</v>
      </c>
      <c r="H54" s="4">
        <f>67*48</f>
        <v>3216</v>
      </c>
      <c r="I54" s="4">
        <f>115*130</f>
        <v>14950</v>
      </c>
      <c r="J54" s="4">
        <v>0.6</v>
      </c>
      <c r="K54" s="23">
        <v>1</v>
      </c>
      <c r="L54" s="4">
        <v>2850</v>
      </c>
      <c r="M54" s="4"/>
      <c r="N54" s="4"/>
      <c r="O54" s="4"/>
      <c r="P54" s="7">
        <f t="shared" ref="P54" si="22">H54/1000000*$L$2*1000000000*E54*(1+$G54*J54)</f>
        <v>4.27728E+16</v>
      </c>
      <c r="Q54" s="7">
        <f t="shared" ref="Q54" si="23">I54/1000000*$L$2*1000000000*F54*(1+$G54*K54)</f>
        <v>6.2491E+17</v>
      </c>
      <c r="R54" s="32">
        <v>-6</v>
      </c>
      <c r="S54" s="33">
        <f t="shared" si="20"/>
        <v>759460227272.72656</v>
      </c>
      <c r="T54" s="33">
        <f t="shared" si="21"/>
        <v>11095703124999.992</v>
      </c>
    </row>
    <row r="55" spans="1:20" ht="18" customHeight="1" x14ac:dyDescent="0.2">
      <c r="A55" s="15" t="s">
        <v>36</v>
      </c>
      <c r="B55" s="8" t="s">
        <v>6</v>
      </c>
      <c r="C55" s="6">
        <v>66.423000000000002</v>
      </c>
      <c r="D55" s="25">
        <v>0.01</v>
      </c>
      <c r="E55" s="28">
        <v>11000</v>
      </c>
      <c r="F55" s="28">
        <v>11000</v>
      </c>
      <c r="G55" s="9">
        <v>10</v>
      </c>
      <c r="H55" s="9">
        <v>8659.2017940097285</v>
      </c>
      <c r="I55" s="9">
        <f>H55*130/48</f>
        <v>23452.004858776349</v>
      </c>
      <c r="J55" s="4">
        <v>0.6</v>
      </c>
      <c r="K55" s="23">
        <v>1</v>
      </c>
      <c r="L55" s="4">
        <v>2850</v>
      </c>
      <c r="P55" s="7">
        <f t="shared" ref="P55:P73" si="24">H55/1000000*$L$2*1000000000*E55*(1+$G55*J55)</f>
        <v>1900261833695435</v>
      </c>
      <c r="Q55" s="7">
        <f t="shared" ref="Q55:Q73" si="25">I55/1000000*$L$2*1000000000*F55*(1+$G55*K55)</f>
        <v>8087423875549024</v>
      </c>
      <c r="R55" s="32">
        <v>-6</v>
      </c>
      <c r="S55" s="33">
        <f t="shared" si="20"/>
        <v>4318776894762.3521</v>
      </c>
      <c r="T55" s="33">
        <f t="shared" si="21"/>
        <v>18380508808065.965</v>
      </c>
    </row>
    <row r="56" spans="1:20" ht="18" customHeight="1" x14ac:dyDescent="0.2">
      <c r="B56" s="8" t="s">
        <v>7</v>
      </c>
      <c r="C56" s="6">
        <v>66.412999999999997</v>
      </c>
      <c r="D56" s="24">
        <v>6.0999999999999999E-2</v>
      </c>
      <c r="E56" s="28">
        <v>36000</v>
      </c>
      <c r="F56" s="28">
        <v>36000</v>
      </c>
      <c r="G56" s="9">
        <v>10</v>
      </c>
      <c r="H56" s="9">
        <v>5500</v>
      </c>
      <c r="I56" s="9">
        <f t="shared" ref="I56:I65" si="26">H56*130/48</f>
        <v>14895.833333333334</v>
      </c>
      <c r="J56" s="4">
        <v>0.6</v>
      </c>
      <c r="K56" s="23">
        <v>1</v>
      </c>
      <c r="L56" s="4">
        <v>2850</v>
      </c>
      <c r="P56" s="7">
        <f t="shared" si="24"/>
        <v>3950099999999999</v>
      </c>
      <c r="Q56" s="7">
        <f t="shared" si="25"/>
        <v>1.68114375E+16</v>
      </c>
      <c r="R56" s="32">
        <v>-6</v>
      </c>
      <c r="S56" s="33">
        <f t="shared" si="20"/>
        <v>1471721311475.4097</v>
      </c>
      <c r="T56" s="33">
        <f t="shared" si="21"/>
        <v>6263575819672.1309</v>
      </c>
    </row>
    <row r="57" spans="1:20" ht="18" customHeight="1" x14ac:dyDescent="0.2">
      <c r="B57" s="8" t="s">
        <v>8</v>
      </c>
      <c r="C57" s="6">
        <v>66.35199999999999</v>
      </c>
      <c r="D57" s="24">
        <v>5.1999999999999998E-2</v>
      </c>
      <c r="E57" s="28">
        <v>9000</v>
      </c>
      <c r="F57" s="28">
        <v>9000</v>
      </c>
      <c r="G57" s="9">
        <v>10</v>
      </c>
      <c r="H57" s="9">
        <v>5300</v>
      </c>
      <c r="I57" s="9">
        <f t="shared" si="26"/>
        <v>14354.166666666666</v>
      </c>
      <c r="J57" s="4">
        <v>0.6</v>
      </c>
      <c r="K57" s="23">
        <v>1</v>
      </c>
      <c r="L57" s="4">
        <v>2850</v>
      </c>
      <c r="P57" s="7">
        <f t="shared" si="24"/>
        <v>951615000000000</v>
      </c>
      <c r="Q57" s="7">
        <f t="shared" si="25"/>
        <v>4050028125000000</v>
      </c>
      <c r="R57" s="32">
        <v>-6</v>
      </c>
      <c r="S57" s="33">
        <f t="shared" si="20"/>
        <v>415915646853.14685</v>
      </c>
      <c r="T57" s="33">
        <f t="shared" si="21"/>
        <v>1770117187500</v>
      </c>
    </row>
    <row r="58" spans="1:20" ht="18" customHeight="1" x14ac:dyDescent="0.2">
      <c r="B58" s="8" t="s">
        <v>9</v>
      </c>
      <c r="C58" s="6">
        <v>66.299999999999983</v>
      </c>
      <c r="D58" s="24">
        <v>2.5000000000000001E-2</v>
      </c>
      <c r="E58" s="28">
        <v>9000</v>
      </c>
      <c r="F58" s="28">
        <v>9000</v>
      </c>
      <c r="G58" s="9">
        <v>10</v>
      </c>
      <c r="H58" s="9">
        <v>6000</v>
      </c>
      <c r="I58" s="9">
        <f t="shared" si="26"/>
        <v>16250</v>
      </c>
      <c r="J58" s="4">
        <v>0.6</v>
      </c>
      <c r="K58" s="23">
        <v>1</v>
      </c>
      <c r="L58" s="4">
        <v>2850</v>
      </c>
      <c r="P58" s="7">
        <f t="shared" si="24"/>
        <v>1077300000000000.2</v>
      </c>
      <c r="Q58" s="7">
        <f t="shared" si="25"/>
        <v>4584937500000000</v>
      </c>
      <c r="R58" s="32">
        <v>-6</v>
      </c>
      <c r="S58" s="33">
        <f t="shared" si="20"/>
        <v>979363636363.6366</v>
      </c>
      <c r="T58" s="33">
        <f t="shared" si="21"/>
        <v>4168125000000</v>
      </c>
    </row>
    <row r="59" spans="1:20" ht="18" customHeight="1" x14ac:dyDescent="0.2">
      <c r="B59" s="8" t="s">
        <v>10</v>
      </c>
      <c r="C59" s="6">
        <v>66.274999999999977</v>
      </c>
      <c r="D59" s="24">
        <v>5.6000000000000001E-2</v>
      </c>
      <c r="E59" s="28">
        <v>43000</v>
      </c>
      <c r="F59" s="28">
        <v>43000</v>
      </c>
      <c r="G59" s="9">
        <v>10</v>
      </c>
      <c r="H59" s="9">
        <v>3937.0507073040844</v>
      </c>
      <c r="I59" s="9">
        <f t="shared" si="26"/>
        <v>10662.845665615228</v>
      </c>
      <c r="J59" s="4">
        <v>0.6</v>
      </c>
      <c r="K59" s="23">
        <v>1</v>
      </c>
      <c r="L59" s="4">
        <v>2850</v>
      </c>
      <c r="P59" s="7">
        <f t="shared" si="24"/>
        <v>3377398949260809</v>
      </c>
      <c r="Q59" s="7">
        <f t="shared" si="25"/>
        <v>1.4374049099532608E+16</v>
      </c>
      <c r="R59" s="32">
        <v>-6</v>
      </c>
      <c r="S59" s="33">
        <f t="shared" si="20"/>
        <v>1370697625511.6919</v>
      </c>
      <c r="T59" s="33">
        <f t="shared" si="21"/>
        <v>5833623822862.2598</v>
      </c>
    </row>
    <row r="60" spans="1:20" ht="18" customHeight="1" x14ac:dyDescent="0.2">
      <c r="B60" s="8" t="s">
        <v>11</v>
      </c>
      <c r="C60" s="6">
        <v>66.21899999999998</v>
      </c>
      <c r="D60" s="24">
        <v>3.9E-2</v>
      </c>
      <c r="E60" s="28">
        <v>9000</v>
      </c>
      <c r="F60" s="28">
        <v>9000</v>
      </c>
      <c r="G60" s="9">
        <v>10</v>
      </c>
      <c r="H60" s="9">
        <v>5000</v>
      </c>
      <c r="I60" s="9">
        <f t="shared" si="26"/>
        <v>13541.666666666666</v>
      </c>
      <c r="J60" s="4">
        <v>0.6</v>
      </c>
      <c r="K60" s="23">
        <v>1</v>
      </c>
      <c r="L60" s="4">
        <v>2850</v>
      </c>
      <c r="P60" s="7">
        <f t="shared" si="24"/>
        <v>897750000000000</v>
      </c>
      <c r="Q60" s="7">
        <f t="shared" si="25"/>
        <v>3820781249999999.5</v>
      </c>
      <c r="R60" s="32">
        <v>-6</v>
      </c>
      <c r="S60" s="33">
        <f t="shared" si="20"/>
        <v>523164335664.33569</v>
      </c>
      <c r="T60" s="33">
        <f t="shared" si="21"/>
        <v>2226562499999.9995</v>
      </c>
    </row>
    <row r="61" spans="1:20" ht="18" customHeight="1" x14ac:dyDescent="0.2">
      <c r="B61" s="8" t="s">
        <v>12</v>
      </c>
      <c r="C61" s="6">
        <v>66.179999999999978</v>
      </c>
      <c r="D61" s="24">
        <v>7.0999999999999994E-2</v>
      </c>
      <c r="E61" s="28">
        <v>12000</v>
      </c>
      <c r="F61" s="28">
        <v>12000</v>
      </c>
      <c r="G61" s="9">
        <v>10</v>
      </c>
      <c r="H61" s="9">
        <v>2900</v>
      </c>
      <c r="I61" s="9">
        <f t="shared" si="26"/>
        <v>7854.166666666667</v>
      </c>
      <c r="J61" s="4">
        <v>0.6</v>
      </c>
      <c r="K61" s="23">
        <v>1</v>
      </c>
      <c r="L61" s="4">
        <v>2850</v>
      </c>
      <c r="P61" s="7">
        <f t="shared" si="24"/>
        <v>694259999999999.88</v>
      </c>
      <c r="Q61" s="7">
        <f t="shared" si="25"/>
        <v>2954737500000000.5</v>
      </c>
      <c r="R61" s="32">
        <v>-6</v>
      </c>
      <c r="S61" s="33">
        <f t="shared" si="20"/>
        <v>222234314980.79379</v>
      </c>
      <c r="T61" s="33">
        <f t="shared" si="21"/>
        <v>945818661971.83105</v>
      </c>
    </row>
    <row r="62" spans="1:20" ht="18" customHeight="1" x14ac:dyDescent="0.2">
      <c r="B62" s="8" t="s">
        <v>13</v>
      </c>
      <c r="C62" s="6">
        <v>66.10899999999998</v>
      </c>
      <c r="D62" s="24">
        <v>5.6000000000000001E-2</v>
      </c>
      <c r="E62" s="28">
        <v>22000</v>
      </c>
      <c r="F62" s="28">
        <v>22000</v>
      </c>
      <c r="G62" s="9">
        <v>10</v>
      </c>
      <c r="H62" s="9">
        <v>3500</v>
      </c>
      <c r="I62" s="9">
        <f t="shared" si="26"/>
        <v>9479.1666666666661</v>
      </c>
      <c r="J62" s="4">
        <v>0.6</v>
      </c>
      <c r="K62" s="23">
        <v>1</v>
      </c>
      <c r="L62" s="4">
        <v>2850</v>
      </c>
      <c r="P62" s="7">
        <f t="shared" si="24"/>
        <v>1536150000000000</v>
      </c>
      <c r="Q62" s="7">
        <f t="shared" si="25"/>
        <v>6537781249999999</v>
      </c>
      <c r="R62" s="32">
        <v>-6</v>
      </c>
      <c r="S62" s="33">
        <f t="shared" si="20"/>
        <v>623437500000</v>
      </c>
      <c r="T62" s="33">
        <f t="shared" si="21"/>
        <v>2653320312499.9995</v>
      </c>
    </row>
    <row r="63" spans="1:20" ht="18" customHeight="1" x14ac:dyDescent="0.2">
      <c r="B63" s="8" t="s">
        <v>14</v>
      </c>
      <c r="C63" s="6">
        <v>66.052999999999983</v>
      </c>
      <c r="D63" s="24">
        <v>0.13700000000000001</v>
      </c>
      <c r="E63" s="28">
        <v>147000</v>
      </c>
      <c r="F63" s="28">
        <v>147000</v>
      </c>
      <c r="G63" s="9">
        <v>10</v>
      </c>
      <c r="H63" s="9">
        <v>748.59750000000008</v>
      </c>
      <c r="I63" s="9">
        <f t="shared" si="26"/>
        <v>2027.4515625000004</v>
      </c>
      <c r="J63" s="4">
        <v>0.6</v>
      </c>
      <c r="K63" s="23">
        <v>1</v>
      </c>
      <c r="L63" s="4">
        <v>2850</v>
      </c>
      <c r="P63" s="7">
        <f t="shared" si="24"/>
        <v>2195374458375000.5</v>
      </c>
      <c r="Q63" s="7">
        <f t="shared" si="25"/>
        <v>9343409153203128</v>
      </c>
      <c r="R63" s="32">
        <v>-6</v>
      </c>
      <c r="S63" s="33">
        <f t="shared" si="20"/>
        <v>364196160977.9364</v>
      </c>
      <c r="T63" s="33">
        <f t="shared" si="21"/>
        <v>1550001518447.7651</v>
      </c>
    </row>
    <row r="64" spans="1:20" ht="18" customHeight="1" x14ac:dyDescent="0.2">
      <c r="B64" s="8" t="s">
        <v>15</v>
      </c>
      <c r="C64" s="6">
        <v>65.915999999999983</v>
      </c>
      <c r="D64" s="24">
        <v>0.33</v>
      </c>
      <c r="E64" s="28">
        <v>190000</v>
      </c>
      <c r="F64" s="28">
        <v>190000</v>
      </c>
      <c r="G64" s="9">
        <v>10</v>
      </c>
      <c r="H64" s="9">
        <v>1120.32142857143</v>
      </c>
      <c r="I64" s="9">
        <f t="shared" si="26"/>
        <v>3034.2038690476234</v>
      </c>
      <c r="J64" s="4">
        <v>0.6</v>
      </c>
      <c r="K64" s="23">
        <v>1</v>
      </c>
      <c r="L64" s="4">
        <v>2850</v>
      </c>
      <c r="P64" s="7">
        <f t="shared" si="24"/>
        <v>4246578375000005.5</v>
      </c>
      <c r="Q64" s="7">
        <f t="shared" si="25"/>
        <v>1.8073235345982168E+16</v>
      </c>
      <c r="R64" s="32">
        <v>-6</v>
      </c>
      <c r="S64" s="33">
        <f t="shared" si="20"/>
        <v>292464075413.22351</v>
      </c>
      <c r="T64" s="33">
        <f t="shared" si="21"/>
        <v>1244713178097.9453</v>
      </c>
    </row>
    <row r="65" spans="1:20" ht="18" customHeight="1" x14ac:dyDescent="0.2">
      <c r="B65" s="10" t="s">
        <v>16</v>
      </c>
      <c r="C65" s="6">
        <v>65.585999999999984</v>
      </c>
      <c r="D65" s="24">
        <v>0.16300000000000001</v>
      </c>
      <c r="E65" s="29">
        <v>102000</v>
      </c>
      <c r="F65" s="29">
        <v>102000</v>
      </c>
      <c r="G65" s="9">
        <v>10</v>
      </c>
      <c r="H65" s="9">
        <v>927.10782608695604</v>
      </c>
      <c r="I65" s="9">
        <f t="shared" si="26"/>
        <v>2510.917028985506</v>
      </c>
      <c r="J65" s="4">
        <v>0.6</v>
      </c>
      <c r="K65" s="23">
        <v>1</v>
      </c>
      <c r="L65" s="4">
        <v>2850</v>
      </c>
      <c r="P65" s="7">
        <f t="shared" si="24"/>
        <v>1886571715304346.8</v>
      </c>
      <c r="Q65" s="7">
        <f t="shared" si="25"/>
        <v>8029159383586953</v>
      </c>
      <c r="R65" s="32">
        <v>-6</v>
      </c>
      <c r="S65" s="33">
        <f t="shared" si="20"/>
        <v>263046809161.23071</v>
      </c>
      <c r="T65" s="33">
        <f t="shared" si="21"/>
        <v>1119514693751.6667</v>
      </c>
    </row>
    <row r="66" spans="1:20" s="4" customFormat="1" ht="18" customHeight="1" x14ac:dyDescent="0.2">
      <c r="A66" s="2" t="s">
        <v>37</v>
      </c>
      <c r="B66" s="4" t="s">
        <v>17</v>
      </c>
      <c r="C66" s="6">
        <v>61</v>
      </c>
      <c r="D66" s="24">
        <v>4</v>
      </c>
      <c r="E66" s="30">
        <v>150000</v>
      </c>
      <c r="F66" s="30">
        <v>150000</v>
      </c>
      <c r="G66" s="9">
        <v>10</v>
      </c>
      <c r="H66" s="4">
        <f>15*48</f>
        <v>720</v>
      </c>
      <c r="I66" s="4">
        <f>80*130</f>
        <v>10400</v>
      </c>
      <c r="J66" s="4">
        <v>0.6</v>
      </c>
      <c r="K66" s="23">
        <v>1</v>
      </c>
      <c r="L66" s="4">
        <v>2850</v>
      </c>
      <c r="P66" s="7">
        <f t="shared" si="24"/>
        <v>2154600000000000</v>
      </c>
      <c r="Q66" s="7">
        <f t="shared" si="25"/>
        <v>4.8905999999999992E+16</v>
      </c>
      <c r="R66" s="32">
        <v>-6</v>
      </c>
      <c r="S66" s="33">
        <f t="shared" si="20"/>
        <v>12242045454.545454</v>
      </c>
      <c r="T66" s="33">
        <f t="shared" si="21"/>
        <v>277874999999.99994</v>
      </c>
    </row>
    <row r="67" spans="1:20" s="4" customFormat="1" ht="18" customHeight="1" x14ac:dyDescent="0.2">
      <c r="A67" s="2"/>
      <c r="B67" s="4" t="s">
        <v>18</v>
      </c>
      <c r="C67" s="6">
        <v>56</v>
      </c>
      <c r="D67" s="24">
        <v>1</v>
      </c>
      <c r="E67" s="30">
        <v>1800000</v>
      </c>
      <c r="F67" s="30">
        <v>1800000</v>
      </c>
      <c r="G67" s="9">
        <v>10</v>
      </c>
      <c r="H67" s="4">
        <f>15*48</f>
        <v>720</v>
      </c>
      <c r="I67" s="4">
        <f>80*130</f>
        <v>10400</v>
      </c>
      <c r="J67" s="4">
        <v>0.6</v>
      </c>
      <c r="K67" s="23">
        <v>1</v>
      </c>
      <c r="L67" s="4">
        <v>2850</v>
      </c>
      <c r="P67" s="7">
        <f t="shared" si="24"/>
        <v>2.58552E+16</v>
      </c>
      <c r="Q67" s="7">
        <f t="shared" si="25"/>
        <v>5.8687199999999987E+17</v>
      </c>
      <c r="R67" s="32">
        <v>-6</v>
      </c>
      <c r="S67" s="33">
        <f t="shared" si="20"/>
        <v>587618181818.18176</v>
      </c>
      <c r="T67" s="33">
        <f t="shared" si="21"/>
        <v>13337999999999.998</v>
      </c>
    </row>
    <row r="68" spans="1:20" ht="18" customHeight="1" x14ac:dyDescent="0.15">
      <c r="A68" s="15" t="s">
        <v>38</v>
      </c>
      <c r="B68" s="12" t="s">
        <v>26</v>
      </c>
      <c r="C68" s="13">
        <v>30.51</v>
      </c>
      <c r="D68" s="26">
        <v>0.57000000000000028</v>
      </c>
      <c r="E68" s="31">
        <v>350000</v>
      </c>
      <c r="F68" s="31">
        <v>350000</v>
      </c>
      <c r="G68" s="9">
        <v>10</v>
      </c>
      <c r="H68" s="18">
        <v>4152</v>
      </c>
      <c r="I68" s="18">
        <v>11245</v>
      </c>
      <c r="J68" s="12">
        <v>0.6</v>
      </c>
      <c r="K68" s="23">
        <v>1</v>
      </c>
      <c r="L68" s="12">
        <v>2850</v>
      </c>
      <c r="M68" s="12"/>
      <c r="N68" s="14"/>
      <c r="O68" s="14"/>
      <c r="P68" s="7">
        <f t="shared" si="24"/>
        <v>2.8991340000000004E+16</v>
      </c>
      <c r="Q68" s="7">
        <f t="shared" si="25"/>
        <v>1.2338576249999998E+17</v>
      </c>
      <c r="R68" s="32">
        <v>-6</v>
      </c>
      <c r="S68" s="33">
        <f t="shared" si="20"/>
        <v>1155954545454.5449</v>
      </c>
      <c r="T68" s="33">
        <f t="shared" si="21"/>
        <v>4919687499999.998</v>
      </c>
    </row>
    <row r="69" spans="1:20" ht="18" customHeight="1" x14ac:dyDescent="0.2">
      <c r="A69" s="15" t="s">
        <v>39</v>
      </c>
      <c r="B69" s="4" t="s">
        <v>21</v>
      </c>
      <c r="C69" s="6">
        <v>16.649999999999999</v>
      </c>
      <c r="D69" s="24">
        <v>5.9999999999998721E-2</v>
      </c>
      <c r="E69" s="30">
        <v>31800</v>
      </c>
      <c r="F69" s="30">
        <v>31800</v>
      </c>
      <c r="G69" s="9">
        <v>10</v>
      </c>
      <c r="H69" s="4">
        <f>178*48</f>
        <v>8544</v>
      </c>
      <c r="I69" s="4">
        <f>178*130</f>
        <v>23140</v>
      </c>
      <c r="J69" s="4">
        <v>0.6</v>
      </c>
      <c r="K69" s="23">
        <v>1</v>
      </c>
      <c r="L69" s="4">
        <v>2850</v>
      </c>
      <c r="M69" s="4"/>
      <c r="P69" s="7">
        <f t="shared" si="24"/>
        <v>5420399039999999</v>
      </c>
      <c r="Q69" s="7">
        <f t="shared" si="25"/>
        <v>2.30689602E+16</v>
      </c>
      <c r="R69" s="32">
        <v>-6</v>
      </c>
      <c r="S69" s="33">
        <f t="shared" si="20"/>
        <v>2053181454545.498</v>
      </c>
      <c r="T69" s="33">
        <f t="shared" si="21"/>
        <v>8738242500000.1865</v>
      </c>
    </row>
    <row r="70" spans="1:20" ht="18" customHeight="1" x14ac:dyDescent="0.2">
      <c r="B70" s="4" t="s">
        <v>22</v>
      </c>
      <c r="C70" s="6">
        <v>16.59</v>
      </c>
      <c r="D70" s="24">
        <v>1.9999999999999574E-2</v>
      </c>
      <c r="E70" s="30">
        <v>11000</v>
      </c>
      <c r="F70" s="30">
        <v>11000</v>
      </c>
      <c r="G70" s="9">
        <v>10</v>
      </c>
      <c r="H70" s="4">
        <v>8544</v>
      </c>
      <c r="I70" s="4">
        <v>23140</v>
      </c>
      <c r="J70" s="4">
        <v>0.6</v>
      </c>
      <c r="K70" s="23">
        <v>1</v>
      </c>
      <c r="L70" s="4">
        <v>2850</v>
      </c>
      <c r="M70" s="4"/>
      <c r="P70" s="7">
        <f t="shared" si="24"/>
        <v>1874980799999999.8</v>
      </c>
      <c r="Q70" s="7">
        <f t="shared" si="25"/>
        <v>7979829000000000</v>
      </c>
      <c r="R70" s="32">
        <v>-6</v>
      </c>
      <c r="S70" s="33">
        <f t="shared" si="20"/>
        <v>2130660000000.0449</v>
      </c>
      <c r="T70" s="33">
        <f t="shared" si="21"/>
        <v>9067987500000.1934</v>
      </c>
    </row>
    <row r="71" spans="1:20" ht="18" customHeight="1" x14ac:dyDescent="0.2">
      <c r="B71" s="4" t="s">
        <v>23</v>
      </c>
      <c r="C71" s="6">
        <v>16.57</v>
      </c>
      <c r="D71" s="24">
        <v>0.50400000000000134</v>
      </c>
      <c r="E71" s="30">
        <v>149000</v>
      </c>
      <c r="F71" s="30">
        <v>149000</v>
      </c>
      <c r="G71" s="9">
        <v>10</v>
      </c>
      <c r="H71" s="4">
        <v>8544</v>
      </c>
      <c r="I71" s="4">
        <v>23140</v>
      </c>
      <c r="J71" s="4">
        <v>0.6</v>
      </c>
      <c r="K71" s="23">
        <v>1</v>
      </c>
      <c r="L71" s="4">
        <v>2850</v>
      </c>
      <c r="M71" s="4"/>
      <c r="P71" s="7">
        <f t="shared" si="24"/>
        <v>2.5397467199999996E+16</v>
      </c>
      <c r="Q71" s="7">
        <f t="shared" si="25"/>
        <v>1.08090411E+17</v>
      </c>
      <c r="R71" s="32">
        <v>-6</v>
      </c>
      <c r="S71" s="33">
        <f t="shared" si="20"/>
        <v>1145268181818.1785</v>
      </c>
      <c r="T71" s="33">
        <f t="shared" si="21"/>
        <v>4874206845238.082</v>
      </c>
    </row>
    <row r="72" spans="1:20" ht="18" customHeight="1" x14ac:dyDescent="0.2">
      <c r="B72" s="4" t="s">
        <v>25</v>
      </c>
      <c r="C72" s="6">
        <v>16.065999999999999</v>
      </c>
      <c r="D72" s="24">
        <v>0.17099999999999937</v>
      </c>
      <c r="E72" s="30">
        <v>12175</v>
      </c>
      <c r="F72" s="30">
        <v>12175</v>
      </c>
      <c r="G72" s="9">
        <v>10</v>
      </c>
      <c r="H72" s="4">
        <v>8544</v>
      </c>
      <c r="I72" s="4">
        <v>23140</v>
      </c>
      <c r="J72" s="4">
        <v>0.6</v>
      </c>
      <c r="K72" s="23">
        <v>1</v>
      </c>
      <c r="L72" s="4">
        <v>2850</v>
      </c>
      <c r="M72" s="4"/>
      <c r="P72" s="7">
        <f t="shared" si="24"/>
        <v>2075262839999999.5</v>
      </c>
      <c r="Q72" s="7">
        <f t="shared" si="25"/>
        <v>8832219825000000</v>
      </c>
      <c r="R72" s="32">
        <v>-6</v>
      </c>
      <c r="S72" s="33">
        <f t="shared" si="20"/>
        <v>275819090909.09186</v>
      </c>
      <c r="T72" s="33">
        <f t="shared" si="21"/>
        <v>1173872916666.6709</v>
      </c>
    </row>
    <row r="73" spans="1:20" ht="18" customHeight="1" x14ac:dyDescent="0.2">
      <c r="B73" s="4" t="s">
        <v>24</v>
      </c>
      <c r="C73" s="6">
        <v>15.895</v>
      </c>
      <c r="D73" s="24">
        <v>9.8949999999999996</v>
      </c>
      <c r="E73" s="30">
        <v>2424</v>
      </c>
      <c r="F73" s="30">
        <v>2424</v>
      </c>
      <c r="G73" s="9">
        <v>10</v>
      </c>
      <c r="H73" s="4">
        <v>8544</v>
      </c>
      <c r="I73" s="4">
        <v>23140</v>
      </c>
      <c r="J73" s="4">
        <v>0.6</v>
      </c>
      <c r="K73" s="23">
        <v>1</v>
      </c>
      <c r="L73" s="4">
        <v>2850</v>
      </c>
      <c r="M73" s="4"/>
      <c r="P73" s="7">
        <f t="shared" si="24"/>
        <v>413177587199999.94</v>
      </c>
      <c r="Q73" s="7">
        <f t="shared" si="25"/>
        <v>1758464136000000</v>
      </c>
      <c r="R73" s="32">
        <v>-6</v>
      </c>
      <c r="S73" s="33">
        <f t="shared" si="20"/>
        <v>949004518.35178459</v>
      </c>
      <c r="T73" s="33">
        <f t="shared" si="21"/>
        <v>4038918039.4138455</v>
      </c>
    </row>
    <row r="74" spans="1:20" ht="18" customHeight="1" x14ac:dyDescent="0.2">
      <c r="D74" s="27"/>
      <c r="S74" s="33"/>
      <c r="T74" s="33"/>
    </row>
    <row r="75" spans="1:20" ht="18" customHeight="1" x14ac:dyDescent="0.2">
      <c r="A75" s="5" t="s">
        <v>31</v>
      </c>
      <c r="C75" s="6"/>
      <c r="D75" s="2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S75" s="33"/>
      <c r="T75" s="33"/>
    </row>
    <row r="76" spans="1:20" ht="18" customHeight="1" x14ac:dyDescent="0.2">
      <c r="A76" s="15" t="s">
        <v>40</v>
      </c>
      <c r="B76" s="4" t="s">
        <v>2</v>
      </c>
      <c r="C76" s="6">
        <v>252.24</v>
      </c>
      <c r="D76" s="24">
        <v>0.34000000000000341</v>
      </c>
      <c r="E76" s="30">
        <f>2/3*2000000</f>
        <v>1333333.3333333333</v>
      </c>
      <c r="F76" s="30">
        <f>2/3*4000000</f>
        <v>2666666.6666666665</v>
      </c>
      <c r="G76" s="9">
        <v>0</v>
      </c>
      <c r="H76" s="4">
        <f>67*48</f>
        <v>3216</v>
      </c>
      <c r="I76" s="4">
        <f>115*130</f>
        <v>14950</v>
      </c>
      <c r="J76" s="4">
        <v>0.6</v>
      </c>
      <c r="K76" s="23">
        <v>1</v>
      </c>
      <c r="L76" s="4">
        <v>2850</v>
      </c>
      <c r="M76" s="4"/>
      <c r="N76" s="4"/>
      <c r="O76" s="4"/>
      <c r="P76" s="7">
        <f t="shared" ref="P76" si="27">H76/1000000*$L$2*1000000000*E76*(1+$G76*J76)</f>
        <v>1.22208E+16</v>
      </c>
      <c r="Q76" s="7">
        <f t="shared" ref="Q76" si="28">I76/1000000*$L$2*1000000000*F76*(1+$G76*K76)</f>
        <v>1.1362E+17</v>
      </c>
      <c r="R76" s="32">
        <v>-6</v>
      </c>
      <c r="S76" s="33">
        <f t="shared" ref="S76" si="29">((P76*1000)/44)/(D76*1000000)</f>
        <v>816898395721.91687</v>
      </c>
      <c r="T76" s="33">
        <f t="shared" ref="T76" si="30">((Q76*1000)/44)/(D76*1000000)</f>
        <v>7594919786096.1797</v>
      </c>
    </row>
    <row r="77" spans="1:20" ht="18" customHeight="1" x14ac:dyDescent="0.2">
      <c r="B77" s="4" t="s">
        <v>5</v>
      </c>
      <c r="C77" s="6">
        <v>251.9</v>
      </c>
      <c r="D77" s="24">
        <v>0.05</v>
      </c>
      <c r="E77" s="7"/>
      <c r="F77" s="7"/>
      <c r="G77" s="7"/>
      <c r="H77" s="4"/>
      <c r="I77" s="7"/>
      <c r="J77" s="7"/>
      <c r="K77" s="7"/>
      <c r="L77" s="4"/>
      <c r="M77" s="4"/>
      <c r="N77" s="4"/>
      <c r="O77" s="4"/>
      <c r="P77" s="7"/>
      <c r="Q77" s="7"/>
      <c r="R77" s="32">
        <v>-18</v>
      </c>
      <c r="S77" s="33">
        <f>3200000000000000000/(D77*1000000)</f>
        <v>64000000000000</v>
      </c>
      <c r="T77" s="33">
        <v>64000000000000</v>
      </c>
    </row>
    <row r="78" spans="1:20" ht="18" customHeight="1" x14ac:dyDescent="0.2">
      <c r="B78" s="4" t="s">
        <v>47</v>
      </c>
      <c r="C78" s="6">
        <v>251.85</v>
      </c>
      <c r="D78" s="24">
        <v>0.45</v>
      </c>
      <c r="E78" s="7"/>
      <c r="F78" s="7"/>
      <c r="G78" s="7"/>
      <c r="H78" s="4"/>
      <c r="I78" s="7"/>
      <c r="J78" s="7"/>
      <c r="K78" s="7"/>
      <c r="L78" s="4"/>
      <c r="M78" s="4"/>
      <c r="N78" s="4"/>
      <c r="O78" s="4"/>
      <c r="P78" s="7"/>
      <c r="Q78" s="7"/>
      <c r="R78" s="32">
        <v>-18</v>
      </c>
      <c r="S78" s="33">
        <f>4800000000000000000/(1000000*D78)</f>
        <v>10666666666666.666</v>
      </c>
      <c r="T78" s="33">
        <v>10666666666666.666</v>
      </c>
    </row>
    <row r="79" spans="1:20" ht="18" customHeight="1" x14ac:dyDescent="0.2">
      <c r="B79" s="4" t="s">
        <v>20</v>
      </c>
      <c r="C79" s="6">
        <v>251.9</v>
      </c>
      <c r="D79" s="24">
        <v>0.42000000000001592</v>
      </c>
      <c r="E79" s="30">
        <v>0</v>
      </c>
      <c r="F79" s="30">
        <v>0</v>
      </c>
      <c r="G79" s="9"/>
      <c r="H79" s="4"/>
      <c r="I79" s="4"/>
      <c r="J79" s="4"/>
      <c r="K79" s="23"/>
      <c r="L79" s="4"/>
      <c r="M79" s="4"/>
      <c r="N79" s="4"/>
      <c r="O79" s="4"/>
      <c r="P79" s="7">
        <v>0</v>
      </c>
      <c r="Q79" s="7">
        <v>0</v>
      </c>
      <c r="R79" s="32">
        <v>-6</v>
      </c>
      <c r="S79" s="33">
        <f t="shared" ref="S79:S81" si="31">((P79*1000)/44)/(D79*1000000)</f>
        <v>0</v>
      </c>
      <c r="T79" s="33">
        <f t="shared" ref="T79:T81" si="32">((Q79*1000)/44)/(D79*1000000)</f>
        <v>0</v>
      </c>
    </row>
    <row r="80" spans="1:20" ht="18" customHeight="1" x14ac:dyDescent="0.2">
      <c r="B80" s="4" t="s">
        <v>3</v>
      </c>
      <c r="C80" s="6">
        <v>251.48</v>
      </c>
      <c r="D80" s="24">
        <v>1.2800000000000011</v>
      </c>
      <c r="E80" s="30">
        <f>1/3*2000000</f>
        <v>666666.66666666663</v>
      </c>
      <c r="F80" s="30">
        <f>1/3*4000000</f>
        <v>1333333.3333333333</v>
      </c>
      <c r="G80" s="9">
        <v>0</v>
      </c>
      <c r="H80" s="4">
        <f>67*48</f>
        <v>3216</v>
      </c>
      <c r="I80" s="4">
        <f>115*130</f>
        <v>14950</v>
      </c>
      <c r="J80" s="4">
        <v>0.6</v>
      </c>
      <c r="K80" s="23">
        <v>1</v>
      </c>
      <c r="L80" s="4">
        <v>2850</v>
      </c>
      <c r="M80" s="4"/>
      <c r="N80" s="4"/>
      <c r="O80" s="4"/>
      <c r="P80" s="7">
        <f t="shared" ref="P80:P81" si="33">H80/1000000*$L$2*1000000000*E80*(1+$G80*J80)</f>
        <v>6110400000000000</v>
      </c>
      <c r="Q80" s="7">
        <f t="shared" ref="Q80:Q81" si="34">I80/1000000*$L$2*1000000000*F80*(1+$G80*K80)</f>
        <v>5.681E+16</v>
      </c>
      <c r="R80" s="32">
        <v>-6</v>
      </c>
      <c r="S80" s="33">
        <f t="shared" si="31"/>
        <v>108494318181.81808</v>
      </c>
      <c r="T80" s="33">
        <f t="shared" si="32"/>
        <v>1008700284090.9081</v>
      </c>
    </row>
    <row r="81" spans="1:20" s="4" customFormat="1" ht="18" customHeight="1" x14ac:dyDescent="0.2">
      <c r="A81" s="2" t="s">
        <v>37</v>
      </c>
      <c r="B81" s="4" t="s">
        <v>17</v>
      </c>
      <c r="C81" s="6">
        <v>61</v>
      </c>
      <c r="D81" s="24">
        <v>4</v>
      </c>
      <c r="E81" s="30">
        <v>150000</v>
      </c>
      <c r="F81" s="30">
        <v>150000</v>
      </c>
      <c r="G81" s="9">
        <v>0</v>
      </c>
      <c r="H81" s="4">
        <f>15*48</f>
        <v>720</v>
      </c>
      <c r="I81" s="4">
        <f>80*130</f>
        <v>10400</v>
      </c>
      <c r="J81" s="4">
        <v>0.6</v>
      </c>
      <c r="K81" s="23">
        <v>1</v>
      </c>
      <c r="L81" s="4">
        <v>2850</v>
      </c>
      <c r="P81" s="7">
        <f t="shared" si="33"/>
        <v>307800000000000</v>
      </c>
      <c r="Q81" s="7">
        <f t="shared" si="34"/>
        <v>4445999999999999.5</v>
      </c>
      <c r="R81" s="32">
        <v>-6</v>
      </c>
      <c r="S81" s="33">
        <f t="shared" si="31"/>
        <v>1748863636.3636363</v>
      </c>
      <c r="T81" s="33">
        <f t="shared" si="32"/>
        <v>25261363636.363632</v>
      </c>
    </row>
    <row r="82" spans="1:20" s="4" customFormat="1" ht="18" customHeight="1" x14ac:dyDescent="0.2">
      <c r="A82" s="2"/>
      <c r="B82" s="4" t="s">
        <v>19</v>
      </c>
      <c r="C82" s="6">
        <v>56</v>
      </c>
      <c r="D82" s="24">
        <v>4.9999999999997158E-2</v>
      </c>
      <c r="P82" s="34">
        <f>10200000000000000*44/12</f>
        <v>3.74E+16</v>
      </c>
      <c r="Q82" s="34">
        <f>12200000000000000*44/12</f>
        <v>4.4733333333333336E+16</v>
      </c>
      <c r="R82" s="32">
        <v>-18</v>
      </c>
      <c r="S82" s="33">
        <f>((P82*1000)/44)/(D82*1000000)</f>
        <v>17000000000000.967</v>
      </c>
      <c r="T82" s="33">
        <f>((Q82*1000)/44)/(D82*1000000)</f>
        <v>20333333333334.492</v>
      </c>
    </row>
    <row r="83" spans="1:20" s="4" customFormat="1" ht="18" customHeight="1" x14ac:dyDescent="0.2">
      <c r="A83" s="2"/>
      <c r="B83" s="4" t="s">
        <v>18</v>
      </c>
      <c r="C83" s="6">
        <v>56</v>
      </c>
      <c r="D83" s="24">
        <v>1</v>
      </c>
      <c r="E83" s="30">
        <v>1800000</v>
      </c>
      <c r="F83" s="30">
        <v>1800000</v>
      </c>
      <c r="G83" s="9">
        <v>0</v>
      </c>
      <c r="H83" s="4">
        <f>15*48</f>
        <v>720</v>
      </c>
      <c r="I83" s="4">
        <f>80*130</f>
        <v>10400</v>
      </c>
      <c r="J83" s="4">
        <v>0.6</v>
      </c>
      <c r="K83" s="23">
        <v>1</v>
      </c>
      <c r="L83" s="4">
        <v>2850</v>
      </c>
      <c r="P83" s="34">
        <f t="shared" ref="P83" si="35">H83/1000000*$L$2*1000000000*E83*(1+$G83*J83)</f>
        <v>3693600000000000</v>
      </c>
      <c r="Q83" s="34">
        <f t="shared" ref="Q83" si="36">I83/1000000*$L$2*1000000000*F83*(1+$G83*K83)</f>
        <v>5.3351999999999992E+16</v>
      </c>
      <c r="R83" s="32">
        <v>-6</v>
      </c>
      <c r="S83" s="33">
        <f t="shared" ref="S83" si="37">((P83*1000)/44)/(D83*1000000)</f>
        <v>83945454545.454544</v>
      </c>
      <c r="T83" s="33">
        <f t="shared" ref="T83" si="38">((Q83*1000)/44)/(D83*1000000)</f>
        <v>1212545454545.4543</v>
      </c>
    </row>
    <row r="84" spans="1:20" ht="18" customHeight="1" x14ac:dyDescent="0.2">
      <c r="D84" s="27"/>
      <c r="P84" s="35"/>
      <c r="Q84" s="35"/>
      <c r="S84" s="33"/>
      <c r="T84" s="33"/>
    </row>
    <row r="85" spans="1:20" ht="18" customHeight="1" x14ac:dyDescent="0.2">
      <c r="A85" s="5" t="s">
        <v>32</v>
      </c>
      <c r="C85" s="6"/>
      <c r="D85" s="24"/>
      <c r="E85" s="7"/>
      <c r="F85" s="7"/>
      <c r="G85" s="7"/>
      <c r="H85" s="4"/>
      <c r="I85" s="4"/>
      <c r="J85" s="4"/>
      <c r="K85" s="4"/>
      <c r="L85" s="4"/>
      <c r="M85" s="4"/>
      <c r="N85" s="4"/>
      <c r="O85" s="4"/>
      <c r="P85" s="36"/>
      <c r="Q85" s="36"/>
      <c r="S85" s="33"/>
      <c r="T85" s="33"/>
    </row>
    <row r="86" spans="1:20" ht="18" customHeight="1" x14ac:dyDescent="0.2">
      <c r="A86" s="15" t="s">
        <v>40</v>
      </c>
      <c r="B86" s="4" t="s">
        <v>2</v>
      </c>
      <c r="C86" s="6">
        <v>252.24</v>
      </c>
      <c r="D86" s="24">
        <v>0.34000000000000341</v>
      </c>
      <c r="E86" s="30">
        <f>2/3*2000000</f>
        <v>1333333.3333333333</v>
      </c>
      <c r="F86" s="30">
        <f>2/3*4000000</f>
        <v>2666666.6666666665</v>
      </c>
      <c r="G86" s="9">
        <v>5</v>
      </c>
      <c r="H86" s="4">
        <f>67*48</f>
        <v>3216</v>
      </c>
      <c r="I86" s="4">
        <f>115*130</f>
        <v>14950</v>
      </c>
      <c r="J86" s="4">
        <v>0.6</v>
      </c>
      <c r="K86" s="23">
        <v>1</v>
      </c>
      <c r="L86" s="4">
        <v>2850</v>
      </c>
      <c r="M86" s="4"/>
      <c r="N86" s="4"/>
      <c r="O86" s="4"/>
      <c r="P86" s="34">
        <f t="shared" ref="P86" si="39">H86/1000000*$L$2*1000000000*E86*(1+$G86*J86)</f>
        <v>4.88832E+16</v>
      </c>
      <c r="Q86" s="34">
        <f t="shared" ref="Q86" si="40">I86/1000000*$L$2*1000000000*F86*(1+$G86*K86)</f>
        <v>6.8172E+17</v>
      </c>
      <c r="R86" s="32">
        <v>-6</v>
      </c>
      <c r="S86" s="33">
        <f t="shared" ref="S86" si="41">((P86*1000)/44)/(D86*1000000)</f>
        <v>3267593582887.6675</v>
      </c>
      <c r="T86" s="33">
        <f t="shared" ref="T86" si="42">((Q86*1000)/44)/(D86*1000000)</f>
        <v>45569518716577.078</v>
      </c>
    </row>
    <row r="87" spans="1:20" ht="18" customHeight="1" x14ac:dyDescent="0.2">
      <c r="B87" s="4" t="s">
        <v>5</v>
      </c>
      <c r="C87" s="6">
        <v>251.9</v>
      </c>
      <c r="D87" s="24">
        <v>0.05</v>
      </c>
      <c r="E87" s="7"/>
      <c r="F87" s="7"/>
      <c r="G87" s="7"/>
      <c r="H87" s="4"/>
      <c r="I87" s="7"/>
      <c r="J87" s="7"/>
      <c r="K87" s="7"/>
      <c r="L87" s="4"/>
      <c r="M87" s="4"/>
      <c r="N87" s="4"/>
      <c r="O87" s="4"/>
      <c r="P87" s="34"/>
      <c r="Q87" s="34"/>
      <c r="R87" s="32">
        <v>-18</v>
      </c>
      <c r="S87" s="33">
        <f>3200000000000000000/(D87*1000000)</f>
        <v>64000000000000</v>
      </c>
      <c r="T87" s="33">
        <v>64000000000000</v>
      </c>
    </row>
    <row r="88" spans="1:20" ht="18" customHeight="1" x14ac:dyDescent="0.2">
      <c r="B88" s="4" t="s">
        <v>47</v>
      </c>
      <c r="C88" s="6">
        <v>251.85</v>
      </c>
      <c r="D88" s="24">
        <v>0.45</v>
      </c>
      <c r="E88" s="7"/>
      <c r="F88" s="7"/>
      <c r="G88" s="7"/>
      <c r="H88" s="4"/>
      <c r="I88" s="7"/>
      <c r="J88" s="7"/>
      <c r="K88" s="7"/>
      <c r="L88" s="4"/>
      <c r="M88" s="4"/>
      <c r="N88" s="4"/>
      <c r="O88" s="4"/>
      <c r="P88" s="34"/>
      <c r="Q88" s="34"/>
      <c r="R88" s="32">
        <v>-18</v>
      </c>
      <c r="S88" s="33">
        <f>4800000000000000000/(1000000*D88)</f>
        <v>10666666666666.666</v>
      </c>
      <c r="T88" s="33">
        <v>10666666666666.666</v>
      </c>
    </row>
    <row r="89" spans="1:20" ht="18" customHeight="1" x14ac:dyDescent="0.2">
      <c r="B89" s="4" t="s">
        <v>20</v>
      </c>
      <c r="C89" s="6">
        <v>251.9</v>
      </c>
      <c r="D89" s="24">
        <v>0.42000000000001592</v>
      </c>
      <c r="E89" s="30">
        <v>0</v>
      </c>
      <c r="F89" s="30">
        <v>0</v>
      </c>
      <c r="G89" s="9"/>
      <c r="H89" s="4"/>
      <c r="I89" s="4"/>
      <c r="J89" s="4"/>
      <c r="K89" s="23"/>
      <c r="L89" s="4"/>
      <c r="M89" s="4"/>
      <c r="N89" s="4"/>
      <c r="O89" s="4"/>
      <c r="P89" s="34">
        <v>0</v>
      </c>
      <c r="Q89" s="34">
        <v>0</v>
      </c>
      <c r="R89" s="32">
        <v>-6</v>
      </c>
      <c r="S89" s="33">
        <f t="shared" ref="S89:S91" si="43">((P89*1000)/44)/(D89*1000000)</f>
        <v>0</v>
      </c>
      <c r="T89" s="33">
        <f t="shared" ref="T89:T91" si="44">((Q89*1000)/44)/(D89*1000000)</f>
        <v>0</v>
      </c>
    </row>
    <row r="90" spans="1:20" ht="18" customHeight="1" x14ac:dyDescent="0.2">
      <c r="B90" s="4" t="s">
        <v>3</v>
      </c>
      <c r="C90" s="6">
        <v>251.48</v>
      </c>
      <c r="D90" s="24">
        <v>1.2800000000000011</v>
      </c>
      <c r="E90" s="30">
        <f>1/3*2000000</f>
        <v>666666.66666666663</v>
      </c>
      <c r="F90" s="30">
        <f>1/3*4000000</f>
        <v>1333333.3333333333</v>
      </c>
      <c r="G90" s="9">
        <v>5</v>
      </c>
      <c r="H90" s="4">
        <f>67*48</f>
        <v>3216</v>
      </c>
      <c r="I90" s="4">
        <f>115*130</f>
        <v>14950</v>
      </c>
      <c r="J90" s="4">
        <v>0.6</v>
      </c>
      <c r="K90" s="23">
        <v>1</v>
      </c>
      <c r="L90" s="4">
        <v>2850</v>
      </c>
      <c r="M90" s="4"/>
      <c r="N90" s="4"/>
      <c r="O90" s="4"/>
      <c r="P90" s="34">
        <f t="shared" ref="P90:P91" si="45">H90/1000000*$L$2*1000000000*E90*(1+$G90*J90)</f>
        <v>2.44416E+16</v>
      </c>
      <c r="Q90" s="34">
        <f t="shared" ref="Q90:Q91" si="46">I90/1000000*$L$2*1000000000*F90*(1+$G90*K90)</f>
        <v>3.4086E+17</v>
      </c>
      <c r="R90" s="32">
        <v>-6</v>
      </c>
      <c r="S90" s="33">
        <f t="shared" si="43"/>
        <v>433977272727.27234</v>
      </c>
      <c r="T90" s="33">
        <f t="shared" si="44"/>
        <v>6052201704545.4492</v>
      </c>
    </row>
    <row r="91" spans="1:20" s="4" customFormat="1" ht="18" customHeight="1" x14ac:dyDescent="0.2">
      <c r="A91" s="2" t="s">
        <v>37</v>
      </c>
      <c r="B91" s="4" t="s">
        <v>17</v>
      </c>
      <c r="C91" s="6">
        <v>61</v>
      </c>
      <c r="D91" s="24">
        <v>4</v>
      </c>
      <c r="E91" s="30">
        <v>150000</v>
      </c>
      <c r="F91" s="30">
        <v>150000</v>
      </c>
      <c r="G91" s="9">
        <v>5</v>
      </c>
      <c r="H91" s="4">
        <f>15*48</f>
        <v>720</v>
      </c>
      <c r="I91" s="4">
        <f>80*130</f>
        <v>10400</v>
      </c>
      <c r="J91" s="4">
        <v>0.6</v>
      </c>
      <c r="K91" s="23">
        <v>1</v>
      </c>
      <c r="L91" s="4">
        <v>2850</v>
      </c>
      <c r="P91" s="34">
        <f t="shared" si="45"/>
        <v>1231200000000000</v>
      </c>
      <c r="Q91" s="34">
        <f t="shared" si="46"/>
        <v>2.6675999999999996E+16</v>
      </c>
      <c r="R91" s="32">
        <v>-6</v>
      </c>
      <c r="S91" s="33">
        <f t="shared" si="43"/>
        <v>6995454545.454545</v>
      </c>
      <c r="T91" s="33">
        <f t="shared" si="44"/>
        <v>151568181818.18179</v>
      </c>
    </row>
    <row r="92" spans="1:20" s="4" customFormat="1" ht="18" customHeight="1" x14ac:dyDescent="0.2">
      <c r="A92" s="2"/>
      <c r="B92" s="4" t="s">
        <v>19</v>
      </c>
      <c r="C92" s="6">
        <v>56</v>
      </c>
      <c r="D92" s="24">
        <v>4.9999999999997158E-2</v>
      </c>
      <c r="P92" s="34">
        <f>10200000000000000*44/12</f>
        <v>3.74E+16</v>
      </c>
      <c r="Q92" s="34">
        <f>12200000000000000*44/12</f>
        <v>4.4733333333333336E+16</v>
      </c>
      <c r="R92" s="32">
        <v>-18</v>
      </c>
      <c r="S92" s="33">
        <f>((P92*1000)/44)/(D92*1000000)</f>
        <v>17000000000000.967</v>
      </c>
      <c r="T92" s="33">
        <f>((Q92*1000)/44)/(D92*1000000)</f>
        <v>20333333333334.492</v>
      </c>
    </row>
    <row r="93" spans="1:20" s="4" customFormat="1" ht="18" customHeight="1" x14ac:dyDescent="0.2">
      <c r="A93" s="2"/>
      <c r="B93" s="4" t="s">
        <v>18</v>
      </c>
      <c r="C93" s="6">
        <v>56</v>
      </c>
      <c r="D93" s="24">
        <v>1</v>
      </c>
      <c r="E93" s="30">
        <v>1800000</v>
      </c>
      <c r="F93" s="30">
        <v>1800000</v>
      </c>
      <c r="G93" s="9">
        <v>5</v>
      </c>
      <c r="H93" s="4">
        <f>15*48</f>
        <v>720</v>
      </c>
      <c r="I93" s="4">
        <f>80*130</f>
        <v>10400</v>
      </c>
      <c r="J93" s="4">
        <v>0.6</v>
      </c>
      <c r="K93" s="23">
        <v>1</v>
      </c>
      <c r="L93" s="4">
        <v>2850</v>
      </c>
      <c r="P93" s="34">
        <f t="shared" ref="P93" si="47">H93/1000000*$L$2*1000000000*E93*(1+$G93*J93)</f>
        <v>1.47744E+16</v>
      </c>
      <c r="Q93" s="34">
        <f t="shared" ref="Q93" si="48">I93/1000000*$L$2*1000000000*F93*(1+$G93*K93)</f>
        <v>3.2011199999999994E+17</v>
      </c>
      <c r="R93" s="32">
        <v>-6</v>
      </c>
      <c r="S93" s="33">
        <f t="shared" ref="S93" si="49">((P93*1000)/44)/(D93*1000000)</f>
        <v>335781818181.81818</v>
      </c>
      <c r="T93" s="33">
        <f t="shared" ref="T93" si="50">((Q93*1000)/44)/(D93*1000000)</f>
        <v>7275272727272.7256</v>
      </c>
    </row>
    <row r="94" spans="1:20" ht="18" customHeight="1" x14ac:dyDescent="0.2">
      <c r="D94" s="27"/>
      <c r="P94" s="35"/>
      <c r="Q94" s="35"/>
      <c r="S94" s="33"/>
      <c r="T94" s="33"/>
    </row>
    <row r="95" spans="1:20" ht="18" customHeight="1" x14ac:dyDescent="0.2">
      <c r="A95" s="5" t="s">
        <v>33</v>
      </c>
      <c r="C95" s="6"/>
      <c r="D95" s="24"/>
      <c r="E95" s="7"/>
      <c r="F95" s="7"/>
      <c r="G95" s="7"/>
      <c r="H95" s="4"/>
      <c r="I95" s="4"/>
      <c r="J95" s="4"/>
      <c r="K95" s="4"/>
      <c r="L95" s="4"/>
      <c r="M95" s="4"/>
      <c r="N95" s="4"/>
      <c r="O95" s="4"/>
      <c r="P95" s="36"/>
      <c r="Q95" s="36"/>
      <c r="S95" s="33"/>
      <c r="T95" s="33"/>
    </row>
    <row r="96" spans="1:20" ht="18" customHeight="1" x14ac:dyDescent="0.2">
      <c r="A96" s="15" t="s">
        <v>40</v>
      </c>
      <c r="B96" s="4" t="s">
        <v>2</v>
      </c>
      <c r="C96" s="6">
        <v>252.24</v>
      </c>
      <c r="D96" s="24">
        <v>0.34000000000000341</v>
      </c>
      <c r="E96" s="30">
        <f>2/3*2000000</f>
        <v>1333333.3333333333</v>
      </c>
      <c r="F96" s="30">
        <f>2/3*4000000</f>
        <v>2666666.6666666665</v>
      </c>
      <c r="G96" s="9">
        <v>10</v>
      </c>
      <c r="H96" s="4">
        <f>67*48</f>
        <v>3216</v>
      </c>
      <c r="I96" s="4">
        <f>115*130</f>
        <v>14950</v>
      </c>
      <c r="J96" s="4">
        <v>0.6</v>
      </c>
      <c r="K96" s="23">
        <v>1</v>
      </c>
      <c r="L96" s="4">
        <v>2850</v>
      </c>
      <c r="M96" s="4"/>
      <c r="N96" s="4"/>
      <c r="O96" s="4"/>
      <c r="P96" s="34">
        <f t="shared" ref="P96" si="51">H96/1000000*$L$2*1000000000*E96*(1+$G96*J96)</f>
        <v>8.55456E+16</v>
      </c>
      <c r="Q96" s="34">
        <f t="shared" ref="Q96" si="52">I96/1000000*$L$2*1000000000*F96*(1+$G96*K96)</f>
        <v>1.24982E+18</v>
      </c>
      <c r="R96" s="32">
        <v>-6</v>
      </c>
      <c r="S96" s="33">
        <f t="shared" ref="S96" si="53">((P96*1000)/44)/(D96*1000000)</f>
        <v>5718288770053.418</v>
      </c>
      <c r="T96" s="33">
        <f t="shared" ref="T96" si="54">((Q96*1000)/44)/(D96*1000000)</f>
        <v>83544117647057.984</v>
      </c>
    </row>
    <row r="97" spans="1:21" ht="18" customHeight="1" x14ac:dyDescent="0.2">
      <c r="B97" s="4" t="s">
        <v>5</v>
      </c>
      <c r="C97" s="6">
        <v>251.9</v>
      </c>
      <c r="D97" s="24">
        <v>0.05</v>
      </c>
      <c r="E97" s="7"/>
      <c r="F97" s="7"/>
      <c r="G97" s="7"/>
      <c r="H97" s="4"/>
      <c r="I97" s="7"/>
      <c r="J97" s="7"/>
      <c r="K97" s="7"/>
      <c r="L97" s="4"/>
      <c r="M97" s="4"/>
      <c r="N97" s="4"/>
      <c r="O97" s="4"/>
      <c r="P97" s="34"/>
      <c r="Q97" s="34"/>
      <c r="R97" s="32">
        <v>-18</v>
      </c>
      <c r="S97" s="33">
        <f>3200000000000000000/(D97*1000000)</f>
        <v>64000000000000</v>
      </c>
      <c r="T97" s="33">
        <v>64000000000000</v>
      </c>
      <c r="U97" s="4" t="s">
        <v>54</v>
      </c>
    </row>
    <row r="98" spans="1:21" ht="18" customHeight="1" x14ac:dyDescent="0.2">
      <c r="B98" s="4" t="s">
        <v>47</v>
      </c>
      <c r="C98" s="6">
        <v>251.85</v>
      </c>
      <c r="D98" s="24">
        <v>0.45</v>
      </c>
      <c r="E98" s="7"/>
      <c r="F98" s="7"/>
      <c r="G98" s="7"/>
      <c r="H98" s="4"/>
      <c r="I98" s="7"/>
      <c r="J98" s="7"/>
      <c r="K98" s="7"/>
      <c r="L98" s="4"/>
      <c r="M98" s="4"/>
      <c r="N98" s="4"/>
      <c r="O98" s="4"/>
      <c r="P98" s="34"/>
      <c r="Q98" s="34"/>
      <c r="R98" s="32">
        <v>-18</v>
      </c>
      <c r="S98" s="33">
        <f>4800000000000000000/(1000000*D98)</f>
        <v>10666666666666.666</v>
      </c>
      <c r="T98" s="33">
        <v>10666666666666.666</v>
      </c>
      <c r="U98" s="4" t="s">
        <v>54</v>
      </c>
    </row>
    <row r="99" spans="1:21" ht="18" customHeight="1" x14ac:dyDescent="0.2">
      <c r="B99" s="4" t="s">
        <v>20</v>
      </c>
      <c r="C99" s="6">
        <v>251.9</v>
      </c>
      <c r="D99" s="24">
        <v>0.42000000000001592</v>
      </c>
      <c r="E99" s="30">
        <v>0</v>
      </c>
      <c r="F99" s="30">
        <v>0</v>
      </c>
      <c r="G99" s="9"/>
      <c r="H99" s="4"/>
      <c r="I99" s="4"/>
      <c r="J99" s="4"/>
      <c r="K99" s="23"/>
      <c r="L99" s="4"/>
      <c r="M99" s="4"/>
      <c r="N99" s="4"/>
      <c r="O99" s="4"/>
      <c r="P99" s="34">
        <v>0</v>
      </c>
      <c r="Q99" s="34">
        <v>0</v>
      </c>
      <c r="R99" s="32">
        <v>-6</v>
      </c>
      <c r="S99" s="33">
        <f t="shared" ref="S99:S101" si="55">((P99*1000)/44)/(D99*1000000)</f>
        <v>0</v>
      </c>
      <c r="T99" s="33">
        <f t="shared" ref="T99:T101" si="56">((Q99*1000)/44)/(D99*1000000)</f>
        <v>0</v>
      </c>
    </row>
    <row r="100" spans="1:21" ht="18" customHeight="1" x14ac:dyDescent="0.2">
      <c r="B100" s="4" t="s">
        <v>3</v>
      </c>
      <c r="C100" s="6">
        <v>251.48</v>
      </c>
      <c r="D100" s="24">
        <v>1.2800000000000011</v>
      </c>
      <c r="E100" s="30">
        <f>1/3*2000000</f>
        <v>666666.66666666663</v>
      </c>
      <c r="F100" s="30">
        <f>1/3*4000000</f>
        <v>1333333.3333333333</v>
      </c>
      <c r="G100" s="9">
        <v>10</v>
      </c>
      <c r="H100" s="4">
        <f>67*48</f>
        <v>3216</v>
      </c>
      <c r="I100" s="4">
        <f>115*130</f>
        <v>14950</v>
      </c>
      <c r="J100" s="4">
        <v>0.6</v>
      </c>
      <c r="K100" s="23">
        <v>1</v>
      </c>
      <c r="L100" s="4">
        <v>2850</v>
      </c>
      <c r="M100" s="4"/>
      <c r="N100" s="4"/>
      <c r="O100" s="4"/>
      <c r="P100" s="34">
        <f t="shared" ref="P100:P101" si="57">H100/1000000*$L$2*1000000000*E100*(1+$G100*J100)</f>
        <v>4.27728E+16</v>
      </c>
      <c r="Q100" s="34">
        <f t="shared" ref="Q100:Q101" si="58">I100/1000000*$L$2*1000000000*F100*(1+$G100*K100)</f>
        <v>6.2491E+17</v>
      </c>
      <c r="R100" s="32">
        <v>-6</v>
      </c>
      <c r="S100" s="33">
        <f t="shared" si="55"/>
        <v>759460227272.72656</v>
      </c>
      <c r="T100" s="33">
        <f t="shared" si="56"/>
        <v>11095703124999.992</v>
      </c>
    </row>
    <row r="101" spans="1:21" s="4" customFormat="1" ht="18" customHeight="1" x14ac:dyDescent="0.2">
      <c r="A101" s="2" t="s">
        <v>37</v>
      </c>
      <c r="B101" s="4" t="s">
        <v>17</v>
      </c>
      <c r="C101" s="6">
        <v>61</v>
      </c>
      <c r="D101" s="24">
        <v>4</v>
      </c>
      <c r="E101" s="30">
        <v>150000</v>
      </c>
      <c r="F101" s="30">
        <v>150000</v>
      </c>
      <c r="G101" s="9">
        <v>10</v>
      </c>
      <c r="H101" s="4">
        <f>15*48</f>
        <v>720</v>
      </c>
      <c r="I101" s="4">
        <f>80*130</f>
        <v>10400</v>
      </c>
      <c r="J101" s="4">
        <v>0.6</v>
      </c>
      <c r="K101" s="23">
        <v>1</v>
      </c>
      <c r="L101" s="4">
        <v>2850</v>
      </c>
      <c r="P101" s="34">
        <f t="shared" si="57"/>
        <v>2154600000000000</v>
      </c>
      <c r="Q101" s="34">
        <f t="shared" si="58"/>
        <v>4.8905999999999992E+16</v>
      </c>
      <c r="R101" s="32">
        <v>-6</v>
      </c>
      <c r="S101" s="33">
        <f t="shared" si="55"/>
        <v>12242045454.545454</v>
      </c>
      <c r="T101" s="33">
        <f t="shared" si="56"/>
        <v>277874999999.99994</v>
      </c>
    </row>
    <row r="102" spans="1:21" s="4" customFormat="1" ht="18" customHeight="1" x14ac:dyDescent="0.2">
      <c r="A102" s="2"/>
      <c r="B102" s="4" t="s">
        <v>19</v>
      </c>
      <c r="C102" s="6">
        <v>56</v>
      </c>
      <c r="D102" s="24">
        <v>4.9999999999997158E-2</v>
      </c>
      <c r="P102" s="34">
        <f>10200000000000000*44/12</f>
        <v>3.74E+16</v>
      </c>
      <c r="Q102" s="34">
        <f>12200000000000000*44/12</f>
        <v>4.4733333333333336E+16</v>
      </c>
      <c r="R102" s="32">
        <v>-18</v>
      </c>
      <c r="S102" s="33">
        <f>((P102*1000)/44)/(D102*1000000)</f>
        <v>17000000000000.967</v>
      </c>
      <c r="T102" s="33">
        <f>((Q102*1000)/44)/(D102*1000000)</f>
        <v>20333333333334.492</v>
      </c>
      <c r="U102" s="4" t="s">
        <v>55</v>
      </c>
    </row>
    <row r="103" spans="1:21" s="4" customFormat="1" ht="18" customHeight="1" x14ac:dyDescent="0.2">
      <c r="A103" s="2"/>
      <c r="B103" s="4" t="s">
        <v>18</v>
      </c>
      <c r="C103" s="6">
        <v>56</v>
      </c>
      <c r="D103" s="24">
        <v>1</v>
      </c>
      <c r="E103" s="30">
        <v>1800000</v>
      </c>
      <c r="F103" s="30">
        <v>1800000</v>
      </c>
      <c r="G103" s="9">
        <v>10</v>
      </c>
      <c r="H103" s="4">
        <f>15*48</f>
        <v>720</v>
      </c>
      <c r="I103" s="4">
        <f>80*130</f>
        <v>10400</v>
      </c>
      <c r="J103" s="4">
        <v>0.6</v>
      </c>
      <c r="K103" s="23">
        <v>1</v>
      </c>
      <c r="L103" s="4">
        <v>2850</v>
      </c>
      <c r="P103" s="7">
        <f t="shared" ref="P103" si="59">H103/1000000*$L$2*1000000000*E103*(1+$G103*J103)</f>
        <v>2.58552E+16</v>
      </c>
      <c r="Q103" s="7">
        <f t="shared" ref="Q103" si="60">I103/1000000*$L$2*1000000000*F103*(1+$G103*K103)</f>
        <v>5.8687199999999987E+17</v>
      </c>
      <c r="R103" s="32">
        <v>-6</v>
      </c>
      <c r="S103" s="33">
        <f t="shared" ref="S103" si="61">((P103*1000)/44)/(D103*1000000)</f>
        <v>587618181818.18176</v>
      </c>
      <c r="T103" s="33">
        <f t="shared" ref="T103" si="62">((Q103*1000)/44)/(D103*1000000)</f>
        <v>13337999999999.998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Degassing reconstructions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Black</cp:lastModifiedBy>
  <dcterms:created xsi:type="dcterms:W3CDTF">2023-02-20T22:02:42Z</dcterms:created>
  <dcterms:modified xsi:type="dcterms:W3CDTF">2024-03-11T13:34:47Z</dcterms:modified>
</cp:coreProperties>
</file>