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slicers/slicer4.xml" ContentType="application/vnd.ms-excel.slicer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slicers/slicer5.xml" ContentType="application/vnd.ms-excel.slicer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0665" windowHeight="5985" tabRatio="874"/>
    <workbookView minimized="1" xWindow="0" yWindow="0" windowWidth="28800" windowHeight="13635" tabRatio="884" firstSheet="1" activeTab="1"/>
  </bookViews>
  <sheets>
    <sheet name="DIRECCIÓN GENERAL" sheetId="3" r:id="rId1"/>
    <sheet name="DIRECCIÓN MÉDICA" sheetId="6" r:id="rId2"/>
    <sheet name="DIRECCIÓN DE INVESTIGACIÓN Y EN" sheetId="7" r:id="rId3"/>
    <sheet name="DIRECCIÓN DE DESARROLLO Y VINCU" sheetId="8" r:id="rId4"/>
    <sheet name="DIRECCIÓN DE ADMINISTRACIÓN" sheetId="9" r:id="rId5"/>
    <sheet name="DIRECCIÓN DE ENFERMERÍA" sheetId="10" r:id="rId6"/>
    <sheet name="DATA" sheetId="11" r:id="rId7"/>
    <sheet name="A" sheetId="12" r:id="rId8"/>
    <sheet name="Table 1" sheetId="13" r:id="rId9"/>
    <sheet name="listado" sheetId="14" r:id="rId10"/>
  </sheets>
  <definedNames>
    <definedName name="_xlnm.Print_Area" localSheetId="6">DATA!$A$1:$H$129</definedName>
    <definedName name="_xlnm.Print_Area" localSheetId="3">'DIRECCIÓN DE DESARROLLO Y VINCU'!$C:$I</definedName>
    <definedName name="_xlnm.Print_Area" localSheetId="5">'DIRECCIÓN DE ENFERMERÍA'!$C:$I</definedName>
    <definedName name="_xlnm.Print_Area" localSheetId="2">'DIRECCIÓN DE INVESTIGACIÓN Y EN'!$C:$I</definedName>
    <definedName name="_xlnm.Print_Area" localSheetId="0">'DIRECCIÓN GENERAL'!$C:$I</definedName>
    <definedName name="_xlnm.Print_Area" localSheetId="1">'DIRECCIÓN MÉDICA'!$C:$H</definedName>
    <definedName name="SegmentaciónDeDatos_DETALLE">#N/A</definedName>
    <definedName name="SegmentaciónDeDatos_DETALLE1">#N/A</definedName>
    <definedName name="SegmentaciónDeDatos_DETALLE2">#N/A</definedName>
    <definedName name="SegmentaciónDeDatos_DETALLE3">#N/A</definedName>
    <definedName name="SegmentaciónDeDatos_DETALLE4">#N/A</definedName>
    <definedName name="_xlnm.Print_Titles" localSheetId="4">'DIRECCIÓN DE ADMINISTRACIÓN'!$12:$12</definedName>
    <definedName name="_xlnm.Print_Titles" localSheetId="3">'DIRECCIÓN DE DESARROLLO Y VINCU'!$12:$12</definedName>
    <definedName name="_xlnm.Print_Titles" localSheetId="5">'DIRECCIÓN DE ENFERMERÍA'!$12:$12</definedName>
    <definedName name="_xlnm.Print_Titles" localSheetId="2">'DIRECCIÓN DE INVESTIGACIÓN Y EN'!$12:$12</definedName>
    <definedName name="_xlnm.Print_Titles" localSheetId="0">'DIRECCIÓN GENERAL'!$12:$12</definedName>
    <definedName name="_xlnm.Print_Titles" localSheetId="1">'DIRECCIÓN MÉDICA'!$12:$12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</x15:slicerCaches>
    </ext>
  </extLst>
</workbook>
</file>

<file path=xl/calcChain.xml><?xml version="1.0" encoding="utf-8"?>
<calcChain xmlns="http://schemas.openxmlformats.org/spreadsheetml/2006/main">
  <c r="F19" i="6" l="1"/>
  <c r="J1" i="11" l="1"/>
  <c r="I1" i="11"/>
  <c r="K1" i="11" l="1"/>
  <c r="J11" i="3"/>
  <c r="J10" i="3"/>
  <c r="J9" i="3"/>
  <c r="J8" i="3"/>
  <c r="J7" i="3"/>
  <c r="J6" i="3"/>
  <c r="K11" i="3"/>
  <c r="K10" i="3"/>
  <c r="K9" i="3"/>
  <c r="K8" i="3"/>
  <c r="K7" i="3"/>
  <c r="K6" i="3"/>
  <c r="F16" i="10"/>
  <c r="F17" i="10"/>
  <c r="F18" i="10"/>
  <c r="K12" i="3" l="1"/>
  <c r="J12" i="3"/>
  <c r="K15" i="3" s="1"/>
  <c r="K14" i="3" s="1"/>
  <c r="E9" i="14"/>
  <c r="E8" i="14"/>
  <c r="E10" i="14" l="1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16" i="8"/>
  <c r="F17" i="8"/>
  <c r="F18" i="8"/>
  <c r="F19" i="8"/>
  <c r="F20" i="8"/>
  <c r="F21" i="8"/>
  <c r="F22" i="8"/>
  <c r="F23" i="8"/>
  <c r="F24" i="8"/>
  <c r="F25" i="8"/>
  <c r="F26" i="8"/>
  <c r="F16" i="7"/>
  <c r="F17" i="7"/>
  <c r="F18" i="7"/>
  <c r="F19" i="7"/>
  <c r="F20" i="7"/>
  <c r="F21" i="7"/>
  <c r="F22" i="7"/>
  <c r="F16" i="6"/>
  <c r="F17" i="6"/>
  <c r="F18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16" i="3"/>
  <c r="F18" i="3"/>
  <c r="F19" i="3"/>
  <c r="F20" i="3"/>
  <c r="F21" i="3"/>
  <c r="F22" i="3"/>
  <c r="F23" i="3"/>
  <c r="F24" i="3"/>
  <c r="F25" i="3"/>
  <c r="F26" i="3"/>
  <c r="F27" i="3"/>
  <c r="F28" i="3"/>
  <c r="E18" i="10" l="1"/>
  <c r="D18" i="10"/>
  <c r="E17" i="10"/>
  <c r="D17" i="10"/>
  <c r="E16" i="10"/>
  <c r="D16" i="10"/>
  <c r="D28" i="3" l="1"/>
  <c r="E28" i="3"/>
  <c r="D27" i="3"/>
  <c r="E27" i="3"/>
  <c r="D26" i="3"/>
  <c r="E26" i="3"/>
  <c r="D25" i="3"/>
  <c r="E25" i="3"/>
  <c r="D24" i="3"/>
  <c r="E24" i="3"/>
  <c r="D23" i="3"/>
  <c r="E23" i="3"/>
  <c r="E16" i="6"/>
  <c r="D16" i="6"/>
  <c r="E16" i="3"/>
  <c r="E17" i="3"/>
  <c r="E18" i="3"/>
  <c r="E19" i="3"/>
  <c r="E20" i="3"/>
  <c r="E21" i="3"/>
  <c r="E22" i="3"/>
  <c r="E16" i="7"/>
  <c r="D16" i="3"/>
  <c r="D17" i="3"/>
  <c r="D18" i="3"/>
  <c r="D19" i="3"/>
  <c r="D20" i="3"/>
  <c r="D21" i="3"/>
  <c r="D22" i="3"/>
  <c r="D16" i="8"/>
  <c r="D36" i="9"/>
  <c r="E36" i="9"/>
  <c r="D35" i="9"/>
  <c r="E35" i="9"/>
  <c r="D34" i="9"/>
  <c r="E34" i="9"/>
  <c r="D33" i="9"/>
  <c r="E33" i="9"/>
  <c r="D32" i="9"/>
  <c r="E32" i="9"/>
  <c r="D31" i="9"/>
  <c r="E31" i="9"/>
  <c r="D30" i="9"/>
  <c r="E30" i="9"/>
  <c r="D29" i="9"/>
  <c r="E29" i="9"/>
  <c r="D28" i="9"/>
  <c r="E28" i="9"/>
  <c r="D27" i="9"/>
  <c r="E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D26" i="8"/>
  <c r="E26" i="8"/>
  <c r="D25" i="8"/>
  <c r="E25" i="8"/>
  <c r="D24" i="8"/>
  <c r="E24" i="8"/>
  <c r="D23" i="8"/>
  <c r="E23" i="8"/>
  <c r="E22" i="8" l="1"/>
  <c r="D22" i="8"/>
  <c r="E21" i="8"/>
  <c r="D21" i="8"/>
  <c r="E20" i="8"/>
  <c r="D20" i="8"/>
  <c r="E19" i="8"/>
  <c r="D19" i="8"/>
  <c r="E18" i="8"/>
  <c r="D18" i="8"/>
  <c r="E17" i="8"/>
  <c r="D17" i="8"/>
  <c r="E16" i="8"/>
  <c r="D16" i="7"/>
  <c r="E17" i="7"/>
  <c r="E18" i="7"/>
  <c r="E19" i="7"/>
  <c r="E20" i="7"/>
  <c r="E21" i="7"/>
  <c r="E22" i="7"/>
  <c r="D17" i="7"/>
  <c r="D18" i="7"/>
  <c r="D19" i="7"/>
  <c r="D20" i="7"/>
  <c r="D21" i="7"/>
  <c r="D22" i="7"/>
  <c r="D82" i="6" l="1"/>
  <c r="E82" i="6"/>
  <c r="D81" i="6"/>
  <c r="E81" i="6"/>
  <c r="D80" i="6"/>
  <c r="E80" i="6"/>
  <c r="D79" i="6"/>
  <c r="E79" i="6"/>
  <c r="D78" i="6"/>
  <c r="E78" i="6"/>
  <c r="D77" i="6"/>
  <c r="E77" i="6"/>
  <c r="D76" i="6"/>
  <c r="E76" i="6"/>
  <c r="D75" i="6"/>
  <c r="E75" i="6"/>
  <c r="D74" i="6"/>
  <c r="E74" i="6"/>
  <c r="D73" i="6"/>
  <c r="E73" i="6"/>
  <c r="D72" i="6"/>
  <c r="E72" i="6"/>
  <c r="D71" i="6"/>
  <c r="E71" i="6"/>
  <c r="D70" i="6"/>
  <c r="E70" i="6"/>
  <c r="D69" i="6"/>
  <c r="E69" i="6"/>
  <c r="D68" i="6"/>
  <c r="E68" i="6"/>
  <c r="D67" i="6"/>
  <c r="E67" i="6"/>
  <c r="D66" i="6"/>
  <c r="E66" i="6"/>
  <c r="D65" i="6"/>
  <c r="E65" i="6"/>
  <c r="D64" i="6"/>
  <c r="E64" i="6"/>
  <c r="D63" i="6"/>
  <c r="E63" i="6"/>
  <c r="D62" i="6"/>
  <c r="E62" i="6"/>
  <c r="D61" i="6"/>
  <c r="E61" i="6"/>
  <c r="D60" i="6"/>
  <c r="E60" i="6"/>
  <c r="D59" i="6"/>
  <c r="E59" i="6"/>
  <c r="D58" i="6"/>
  <c r="E58" i="6"/>
  <c r="D57" i="6"/>
  <c r="E57" i="6"/>
  <c r="D56" i="6"/>
  <c r="E56" i="6"/>
  <c r="D55" i="6"/>
  <c r="E55" i="6"/>
  <c r="D54" i="6"/>
  <c r="E54" i="6"/>
  <c r="D53" i="6"/>
  <c r="E53" i="6"/>
  <c r="D52" i="6"/>
  <c r="E52" i="6"/>
  <c r="D51" i="6"/>
  <c r="E51" i="6"/>
  <c r="D50" i="6"/>
  <c r="E50" i="6"/>
  <c r="D49" i="6"/>
  <c r="E49" i="6"/>
  <c r="D48" i="6"/>
  <c r="E48" i="6"/>
  <c r="D47" i="6"/>
  <c r="E47" i="6"/>
  <c r="D46" i="6"/>
  <c r="E46" i="6"/>
  <c r="D45" i="6"/>
  <c r="E45" i="6"/>
  <c r="D44" i="6"/>
  <c r="E44" i="6"/>
  <c r="D43" i="6"/>
  <c r="E43" i="6"/>
  <c r="D42" i="6" l="1"/>
  <c r="E42" i="6"/>
  <c r="D41" i="6"/>
  <c r="E41" i="6"/>
  <c r="D40" i="6"/>
  <c r="E40" i="6"/>
  <c r="D39" i="6"/>
  <c r="E39" i="6"/>
  <c r="D38" i="6"/>
  <c r="E38" i="6"/>
  <c r="D37" i="6"/>
  <c r="E37" i="6"/>
  <c r="D36" i="6"/>
  <c r="E36" i="6"/>
  <c r="D35" i="6"/>
  <c r="E35" i="6"/>
  <c r="D34" i="6"/>
  <c r="E34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</calcChain>
</file>

<file path=xl/sharedStrings.xml><?xml version="1.0" encoding="utf-8"?>
<sst xmlns="http://schemas.openxmlformats.org/spreadsheetml/2006/main" count="1181" uniqueCount="680">
  <si>
    <t>DIRECCIÓN GENERAL</t>
  </si>
  <si>
    <t>DIRECCIÓN MÉDICA</t>
  </si>
  <si>
    <t>DIRECCIÓN DE INVESTIGACIÓN Y ENSEÑANZA</t>
  </si>
  <si>
    <t>DIRECCIÓN DE DESARROLLO Y VINCULACIÓN INSTITUCIONAL</t>
  </si>
  <si>
    <t>DIRECCIÓN DE ADMINISTRACIÓN</t>
  </si>
  <si>
    <t>DIRECCIÓN DE ENFERMERÍA</t>
  </si>
  <si>
    <t>No.</t>
  </si>
  <si>
    <t>ÁREA</t>
  </si>
  <si>
    <t>Nombre</t>
  </si>
  <si>
    <t>DR. GUSTAVO ESTEBAN LUGO ZAMUDIO</t>
  </si>
  <si>
    <t>UNIDAD JURÍDICA</t>
  </si>
  <si>
    <t>Lic. Gabriela Rangel Cruz</t>
  </si>
  <si>
    <t>CONSEJO TÉCNICO CONSULTIVO</t>
  </si>
  <si>
    <t>Dra. Miriam Puebla Miranda</t>
  </si>
  <si>
    <t>Dr. Omar Hernández León</t>
  </si>
  <si>
    <t>Dr. Leonardo Padilla Aguilar</t>
  </si>
  <si>
    <t>DRA. ÉRIKA GÓMEZ ZAMORA</t>
  </si>
  <si>
    <t>UNIDAD DE INTELIGENCIA EPIDEMIOLÓGICA Y SANITARIA HOSPITALARIA</t>
  </si>
  <si>
    <t>Dra. Beatriz Leal Escobar</t>
  </si>
  <si>
    <t>COORDINACION DE SEGURIDAD RADIOLOGICA Y FÍSICA MÉDICA</t>
  </si>
  <si>
    <t>Fis. César Arturo Díaz Pérez (ENC)</t>
  </si>
  <si>
    <t>DRA. MÓNICA ALETHIA CUREÑO DIAZ</t>
  </si>
  <si>
    <t>UNIDAD DE COMUNICACIÒN SOCIAL</t>
  </si>
  <si>
    <t>Mtra.Edith Balleza Beltrán</t>
  </si>
  <si>
    <t>DRA. ANITA IRENE BAHENA MÉNDEZ</t>
  </si>
  <si>
    <t>UNIDAD DE TRANSPARENCIA</t>
  </si>
  <si>
    <t>Lic. Bruno Enrique Canales Nila</t>
  </si>
  <si>
    <t>C.P. MARICARMEN CRUZ MALDONADO</t>
  </si>
  <si>
    <t>COORDINACION DE ARCHIVOS Y GESTIÓN DOCUMENTAL</t>
  </si>
  <si>
    <t>L.C. Cynthia Yanelly Arellano Barajas</t>
  </si>
  <si>
    <t>CORRESPONDENCIA</t>
  </si>
  <si>
    <t>C. María del Pilar Hernández Mora (ENC)</t>
  </si>
  <si>
    <t>CENTRO DE INTEGRACIÓN INFORMÁTICA MÉDICA E INNOVACIÓN TECNOLÓGICA</t>
  </si>
  <si>
    <t>Ing. José Hector Paredes Martínez</t>
  </si>
  <si>
    <t>OFICINA DE REPRESENTACIÓN EN EL HOSPITAL JUÁREZ DE MÉXICO</t>
  </si>
  <si>
    <t>MTRO. LIDIO RUÍZ GARCÍA</t>
  </si>
  <si>
    <t>SUBDIRECTOR DE ÁREA ADSCRITO A LA OFICINA DE REPRESENTACIÓN</t>
  </si>
  <si>
    <t>C.P. Saúl Amador Martínez</t>
  </si>
  <si>
    <t>7.1.1</t>
  </si>
  <si>
    <t>Lic.Guadalupe Paulina Ángel Ambrocio</t>
  </si>
  <si>
    <t>7.1.2</t>
  </si>
  <si>
    <t>Lic. Tirza Citlalli González Hernández</t>
  </si>
  <si>
    <t>7.1.3</t>
  </si>
  <si>
    <t>Mtro. Rodrigo Casique Castillo</t>
  </si>
  <si>
    <t>7.1.4</t>
  </si>
  <si>
    <t>Lic. Armando Castrejón Carreño</t>
  </si>
  <si>
    <t>MTRO. ARGENIS MAURICIO LÓPEZ GUZMAN</t>
  </si>
  <si>
    <t>LIC.PALOMA PAOLA ZARAGOZA RODRÍGUEZ</t>
  </si>
  <si>
    <t>Mtra. Blanca Estela Cervantes Guzmán</t>
  </si>
  <si>
    <t>SERVICIOS DE ENFERMERÍA</t>
  </si>
  <si>
    <t>Mtra. Leticia Arellano Alvarez  (ENC)</t>
  </si>
  <si>
    <t>ESCUELA DE ENFERMERÍA</t>
  </si>
  <si>
    <t>Mtra. Ma. Tolina Alcántara García  (ENC)</t>
  </si>
  <si>
    <t>DIVISIÓN DE MEDICINA</t>
  </si>
  <si>
    <t>DR. JESÚS DEL CARMEN MADRIGAL ANAYA (ENC)</t>
  </si>
  <si>
    <t>ALERGIA E INMUNOLOGÍA</t>
  </si>
  <si>
    <t>Dra. Carol Vivian Moncayo Coello (ENC)</t>
  </si>
  <si>
    <t>9.1.1</t>
  </si>
  <si>
    <t>LABORATORIO DE ALERGIA Y MICOLOGÍA</t>
  </si>
  <si>
    <t>VACANTE</t>
  </si>
  <si>
    <t>GERIATRÍA</t>
  </si>
  <si>
    <t>Dra. María del Rosario Martínez Esteves (ENC)</t>
  </si>
  <si>
    <t>DERMATOLOGÍA</t>
  </si>
  <si>
    <t>Dra. Miriam Puebla Miranda (ENC)</t>
  </si>
  <si>
    <t>ENDOCRINOLOGÍA Y BARIATRIA</t>
  </si>
  <si>
    <t>Dra. Sandra Haide Aguilar Maciel (ENC)</t>
  </si>
  <si>
    <t>GASTROENTEROLOGÍA</t>
  </si>
  <si>
    <t>Dra. Scherezada María Isabel Mejia Loza   (ENC)</t>
  </si>
  <si>
    <t>HEMATOLOGÍA</t>
  </si>
  <si>
    <t>Dr. Jorge Cruz Rico</t>
  </si>
  <si>
    <t>MEDICINA INTERNA</t>
  </si>
  <si>
    <t>Dra. Lizbeth Teresa Becerril Mendoza</t>
  </si>
  <si>
    <t>NEUMOLOGÍA E INHALOTERAPIA</t>
  </si>
  <si>
    <t>Dr. Guillermo Martínez Cuevas (ENC)</t>
  </si>
  <si>
    <t>NEFROLOGÍA</t>
  </si>
  <si>
    <t>Dr. Enzo Christopher Vásquez  Jiménez</t>
  </si>
  <si>
    <t>NEUROLOGÍA</t>
  </si>
  <si>
    <t>Dr. Medardo Alejandro González Muñoz (ENC)</t>
  </si>
  <si>
    <t>PSIQUIATRIA Y SALUD MENTAL</t>
  </si>
  <si>
    <t>Dra. Eloisa Vargas Paredes (ENC)</t>
  </si>
  <si>
    <t>REUMATOLOGÍA</t>
  </si>
  <si>
    <t>Dra. Rosa Elda Barbosa Cobos (ENC)</t>
  </si>
  <si>
    <t>NEUROFISIOLOGÍA</t>
  </si>
  <si>
    <t>Dra. Aidé Montante Montes de Oca (ENC)</t>
  </si>
  <si>
    <t>NUTRICIÓN HOSPITALARIA</t>
  </si>
  <si>
    <t>Lic. Elisa Pedraza Rosas</t>
  </si>
  <si>
    <t>CARDIOLOGÍA</t>
  </si>
  <si>
    <t>Dr. Leobardo Valle Molina (ENC)</t>
  </si>
  <si>
    <t>HEMODINAMIA</t>
  </si>
  <si>
    <t>Dr. Heriberto Ontiveros Mercado</t>
  </si>
  <si>
    <t>UNIDAD DE CUIDADOS CORONARIOS</t>
  </si>
  <si>
    <t>Dr. Horacio Pérez Salgado</t>
  </si>
  <si>
    <t>TOXICOLOGÍA CLÍNICA</t>
  </si>
  <si>
    <t>Dra. Yessika Paola Rodríguez Torres (ENC)</t>
  </si>
  <si>
    <t>DIVISIÓN DE CIRUGÍA</t>
  </si>
  <si>
    <t>DRA. INGRID PATRICIA URRUTIA BRETÓN (ENC)</t>
  </si>
  <si>
    <t>CIRUGIA GENERAL</t>
  </si>
  <si>
    <t>Dr. Victor Manuel Pinto Angulo (ENC)</t>
  </si>
  <si>
    <t>OFTALMOLOGÍA</t>
  </si>
  <si>
    <t>Dr. Urbano Manuel Sánchez Cornejo (ENC)</t>
  </si>
  <si>
    <t>ONCOLOGÍA</t>
  </si>
  <si>
    <t>Dr. Erik Efraín Sosa Durán  (ENC)</t>
  </si>
  <si>
    <t>UNIDAD DE CUIDADOS PALIATIVOS</t>
  </si>
  <si>
    <t>Dra. Alma Delia Domínguez Marín (ENC)</t>
  </si>
  <si>
    <t>ORTOPEDIA Y TRAUMATOLOGíA</t>
  </si>
  <si>
    <t>Dr. Leobardo Guerrero Beltrán</t>
  </si>
  <si>
    <t>OTORRINOLARINGOLOGÍA</t>
  </si>
  <si>
    <t>Dr. Leonardo Padilla Aguilar (ENC)</t>
  </si>
  <si>
    <t>CIRUGÍA PLÁSTICA Y RECONSTRUCTIVA</t>
  </si>
  <si>
    <t>Dr. Alfredo Lima Romero (ENC)</t>
  </si>
  <si>
    <t>UROLOGÍA</t>
  </si>
  <si>
    <t>Dr. Omar Hernández León (ENC)</t>
  </si>
  <si>
    <t>CIRUGIA MAXILOFACIAL</t>
  </si>
  <si>
    <t>Dr. Juan José Trujillo Fandiño (ENC)</t>
  </si>
  <si>
    <t>QUIRÓFANOS</t>
  </si>
  <si>
    <t>Dra. Sandra Olivares Cruz (ENC)</t>
  </si>
  <si>
    <t>ENDOSCOPÍA</t>
  </si>
  <si>
    <t>Dr. Alberto Bazán Soto</t>
  </si>
  <si>
    <t>TRASPLANTES</t>
  </si>
  <si>
    <t>Dra. Paulina Carpinteyro Espin</t>
  </si>
  <si>
    <t>COORDINACIÓN HOSPITALARIA DE DONACIÓN DE ÓRGANOS Y TÉJIDOS CON FINES DE TRASPLANTES</t>
  </si>
  <si>
    <t>Dra. Nadia Paola Paredes Munive (ENC)</t>
  </si>
  <si>
    <t>LABORATORIO DE BANCO DE CÉLULAS TRONCALES E HISTOCOMPATIBILIDAD</t>
  </si>
  <si>
    <t>M. en C. María de los Dolores Delgado Ochoa  (ENC)</t>
  </si>
  <si>
    <t>ANESTESIOLOGÍA</t>
  </si>
  <si>
    <t>Dra. Xóchitl Popoca Mondragón (ENC)</t>
  </si>
  <si>
    <t>NEUROCIRUGÍA</t>
  </si>
  <si>
    <t>Dr. Gustavo Melo Guzmán (ENC)</t>
  </si>
  <si>
    <t>ANGIOLOGÍA</t>
  </si>
  <si>
    <t>Dr. Alejandro Piña Aviles (ENC)</t>
  </si>
  <si>
    <t>CIRUGÍA CARDIOVASCULAR</t>
  </si>
  <si>
    <t>Dr. Alejandro Jiménez Hernández (ENC)</t>
  </si>
  <si>
    <t>DIVISIÓN DE GINECO - PEDIATRÍA</t>
  </si>
  <si>
    <t>DRA. MARLEN ESMERALDA MUÑOZ VALENCIA</t>
  </si>
  <si>
    <t>GINECOLOGÍA Y OBSTETRICIA</t>
  </si>
  <si>
    <t>Dra. Griselda Patricia Bejarano De La Cruz  (ENC)</t>
  </si>
  <si>
    <t>NEONATOLOGÍA</t>
  </si>
  <si>
    <t>Dra. Martha Gutiérrez de Gress (ENC)</t>
  </si>
  <si>
    <t>PEDIATRÍA MÉDICA</t>
  </si>
  <si>
    <t>Dr. Luis Eduardo López Arreola (ENC)</t>
  </si>
  <si>
    <t>TERAPIA INTENSIVA PEDIÁTRICA</t>
  </si>
  <si>
    <t>Dra. Astrid Cortes Vargas</t>
  </si>
  <si>
    <t>CIRUGÍA PEDIÁTRICA</t>
  </si>
  <si>
    <t>Dra. Alma Veronica Martínez Luis (ENC)</t>
  </si>
  <si>
    <t>URGENCIAS PEDIÁTRICAS</t>
  </si>
  <si>
    <t>Dra. Patricia Espinosa Rivas (ENC)</t>
  </si>
  <si>
    <t>GENÉTICA</t>
  </si>
  <si>
    <t>Dra. Sonia del Carmen Chávez Ocaña (ENC)</t>
  </si>
  <si>
    <t>LABORATORIO DE GENÉTICA Y DIAGNÓSTICO MOLECULAR</t>
  </si>
  <si>
    <t>Mtro. Juan Carlos Bravata Alcántara (ENC)</t>
  </si>
  <si>
    <t>ONCO HEMATO PEDIATRÍA</t>
  </si>
  <si>
    <t>Dr. José Gabriel Peñaloza González (ENC)</t>
  </si>
  <si>
    <t>DIVISIÓN DE APOYO A LA ATENCIÓN</t>
  </si>
  <si>
    <t>DR. FRANCISCO GABRIEL REYES RODRÍGUEZ</t>
  </si>
  <si>
    <t>LABORATORIO CLÍNICO</t>
  </si>
  <si>
    <t>Mtra. Briceida López Martínez</t>
  </si>
  <si>
    <t>BANCO DE SANGRE</t>
  </si>
  <si>
    <t>Dr. Francisco Álvarez Mora</t>
  </si>
  <si>
    <t>CENTRO DE COLECTA DE CÉLULAS PROGENITORAS HEMATOPOYÉTICAS</t>
  </si>
  <si>
    <t>Dr. Francisco Álvarez Mora (ENC)</t>
  </si>
  <si>
    <t>ANATOMÍA PATOLÓGICA</t>
  </si>
  <si>
    <t>Dra. Eva Guadalupe López Pérez (ENC)</t>
  </si>
  <si>
    <t>RADIODIAGNÓSTICO E IMAGEN</t>
  </si>
  <si>
    <t>Dr. Agustín Isidoro Rodríguez Blas (ENC)</t>
  </si>
  <si>
    <t>MEDICINA NUCLEAR</t>
  </si>
  <si>
    <t>Dr. Pablo Moreno Hernández</t>
  </si>
  <si>
    <t>URGENCIAS ADULTOS</t>
  </si>
  <si>
    <t>Dr. Victor Manuel Guzmán Espinosa</t>
  </si>
  <si>
    <t>UNIDAD DE CUIDADOS INTENSIVOS ADULTOS</t>
  </si>
  <si>
    <t>Dr. José Carlos Gasca Aldama (ENC)</t>
  </si>
  <si>
    <t>APOYO NUTRICIO Y METABÓLICO</t>
  </si>
  <si>
    <t>Dra. Elizabeth Pérez Cruz (ENC)</t>
  </si>
  <si>
    <t>MEDICINA FÍSICA Y REHABILITACIÓN</t>
  </si>
  <si>
    <t>Dra. Perla Zuriel Santiago Galindo (ENC)</t>
  </si>
  <si>
    <t>CONSULTA EXTERNA</t>
  </si>
  <si>
    <t>Dra. Angela Karina Arce Peralta (ENC)</t>
  </si>
  <si>
    <t>ADMISIÓN HOSPITALARIA</t>
  </si>
  <si>
    <t>Lic. Alma Griselda Angeles Gómez</t>
  </si>
  <si>
    <t>TRABAJO SOCIAL</t>
  </si>
  <si>
    <t>Mtra. Viridiana Judith González Zavala (ENC)</t>
  </si>
  <si>
    <t>ARCHIVO CLÍNICO</t>
  </si>
  <si>
    <t>Lic. Marin Roberto Guerrero Quiroz</t>
  </si>
  <si>
    <t>HOMEOPATÍA</t>
  </si>
  <si>
    <t>Dra. Emma del Carmen Macías Cortés (ENC)</t>
  </si>
  <si>
    <t>SUBDIRECCIÓN DE ENSEÑANZA</t>
  </si>
  <si>
    <t>DR. ANTONIO GUTIÉRREZ RAMÍREZ</t>
  </si>
  <si>
    <t>PREGRADO</t>
  </si>
  <si>
    <t>Dra. Sandy Mariel Munguía Mogo (ENC)</t>
  </si>
  <si>
    <t>POSGRADO</t>
  </si>
  <si>
    <t>Dra. Madeleine Edith Velez Cruz</t>
  </si>
  <si>
    <t>EXTENSIÓN CONTINUA</t>
  </si>
  <si>
    <t>Dra. Paola Alheli Sánchez Jacobo (ENC)</t>
  </si>
  <si>
    <t>DIVISIÓN DE INVESTIGACIÓN</t>
  </si>
  <si>
    <t>DRA. VERÓNICA FERNÁNDEZ SÁNCHEZ</t>
  </si>
  <si>
    <t>DESARROLLO CIENTIFICO Y TECNOLÓGICO</t>
  </si>
  <si>
    <t>Dra. Dulce Milagros Razo Blanco Hernández (ENC)</t>
  </si>
  <si>
    <t>DIVISIÓN DE ATENCION AL USUARIO</t>
  </si>
  <si>
    <t>DRA. ERICKA ISABEL LARA VELOZ</t>
  </si>
  <si>
    <t>INFORMES Y HOSPITALIDAD</t>
  </si>
  <si>
    <t>C. Selene García Rámirez (ENC)</t>
  </si>
  <si>
    <t>DIVISIÓN DE CALIDAD DE LA ATENCIÓN</t>
  </si>
  <si>
    <t>DR. OSCAR SOSA HERNÁNDEZ</t>
  </si>
  <si>
    <t>FARMACIA HOSPITALARIA</t>
  </si>
  <si>
    <t>Q.F.B.Francisco Antonio Jiménez Flores (ENC)</t>
  </si>
  <si>
    <t>FARMACOVIGILANCIA</t>
  </si>
  <si>
    <t>M. en C. Christy Hernández Salazar</t>
  </si>
  <si>
    <t>CENTRO DE MEZCLAS INSTITUCIONAL</t>
  </si>
  <si>
    <t>Q.F.B. Eli Oswaldo Pérez Tello (ENC)</t>
  </si>
  <si>
    <t>DIVISIÓN DE VINCULACION Y SEGUIMIENTO CLÍNICO</t>
  </si>
  <si>
    <t>DR. LUIS GUSTAVO ZÁRATE SÁNCHEZ</t>
  </si>
  <si>
    <t>ANALISIS DE PROCESOS Y MEJORA CONTINUA</t>
  </si>
  <si>
    <t>Lic. Aída Esperanza Velasco Hernández</t>
  </si>
  <si>
    <t>EVALUACIÓN DEL DESEMPEÑO INSTITUCIONAL</t>
  </si>
  <si>
    <t>Lic. Omar Covarrubias González</t>
  </si>
  <si>
    <t>ESTADÍSTICA HOSPITALARIA</t>
  </si>
  <si>
    <t>Lic. Marco Antonio Hernández Briseño (ENC)</t>
  </si>
  <si>
    <t>SUBDIRECCIÓN DE RECURSOS HUMANOS</t>
  </si>
  <si>
    <t>LIC. ARTURO BOLAÑOS FAVILA</t>
  </si>
  <si>
    <t>OPERACIÓN Y CONTROL DE SERVICIOS PERSONALES</t>
  </si>
  <si>
    <t>Lic. Oscar Sánchez Ayala</t>
  </si>
  <si>
    <t>RELACIONES LABORALES</t>
  </si>
  <si>
    <t>Lic. Elvia Fuentes Flores</t>
  </si>
  <si>
    <t>SISTEMAS DE NÓMINA</t>
  </si>
  <si>
    <t>Lic. Rafael Romero Denis</t>
  </si>
  <si>
    <t>SUBDIRECCIÓN DE RECURSOS MATERIALES Y SERVICIOS</t>
  </si>
  <si>
    <t>LIC. ANA LUISA OLIVERA GARCÍA</t>
  </si>
  <si>
    <t>ABASTECIMIENTO</t>
  </si>
  <si>
    <t>Lic. Emilio  Morales Tirado</t>
  </si>
  <si>
    <t>SERVICIOS GENERALES</t>
  </si>
  <si>
    <t>Lic. Jorge Oswaldo Martínez Rodríguez</t>
  </si>
  <si>
    <t>ALMACENES E INVENTARIOS</t>
  </si>
  <si>
    <t>Lic. Elia Reyes Sánchez</t>
  </si>
  <si>
    <t>SUBDIRECCIÓN DE RECURSOS FINANCIEROS</t>
  </si>
  <si>
    <t>MTRA. SHEILA GUADALUPE LÓPEZ SORIANO</t>
  </si>
  <si>
    <t>CONTABILIDAD</t>
  </si>
  <si>
    <t>Mtra. Liliana Terán Loyola</t>
  </si>
  <si>
    <t>INTEGRACIÓN PRESUPUESTAL</t>
  </si>
  <si>
    <t>Lic. Leslye Labastida Castro</t>
  </si>
  <si>
    <t>TESORERÍA</t>
  </si>
  <si>
    <t>Lic. Gerardo Moreno Hernández</t>
  </si>
  <si>
    <t>PROYECTOS DE INVERSION Y COSTOS</t>
  </si>
  <si>
    <t>Lic. Dayana Michelle Jiménez Osnaya</t>
  </si>
  <si>
    <t>SUBDIRECCIÓN DE CONSERVACIÓN Y MANTENIMIENTO</t>
  </si>
  <si>
    <t>ING. LUIS OROZCO MARTÍNEZ</t>
  </si>
  <si>
    <t>INGENIERÍA BIOMÉDICA</t>
  </si>
  <si>
    <t>Mtra. Miriam Lissette Godínez Torres</t>
  </si>
  <si>
    <t>MANTENIMIENTO</t>
  </si>
  <si>
    <t>Mtro. Juan César Argumosa Zárate</t>
  </si>
  <si>
    <t>PROTECCIÓN CIVIL</t>
  </si>
  <si>
    <t>Lic. Jorge Armando Benítez Corona</t>
  </si>
  <si>
    <t>OBRAS</t>
  </si>
  <si>
    <t>Arq. Jaime Rodríguez Martínez</t>
  </si>
  <si>
    <r>
      <rPr>
        <b/>
        <sz val="6.5"/>
        <color rgb="FF800000"/>
        <rFont val="Arial"/>
        <family val="2"/>
      </rPr>
      <t>DIRECCIÓN GENERAL</t>
    </r>
  </si>
  <si>
    <r>
      <rPr>
        <b/>
        <sz val="6.5"/>
        <color rgb="FF800000"/>
        <rFont val="Arial"/>
        <family val="2"/>
      </rPr>
      <t>DR. GUSTAVO ESTEBAN LUGO ZAMUDIO</t>
    </r>
  </si>
  <si>
    <r>
      <rPr>
        <sz val="6.5"/>
        <color rgb="FF333399"/>
        <rFont val="Arial MT"/>
        <family val="2"/>
      </rPr>
      <t>NEUROCIRUGÍA</t>
    </r>
  </si>
  <si>
    <r>
      <rPr>
        <sz val="6.5"/>
        <color rgb="FF333399"/>
        <rFont val="Arial MT"/>
        <family val="2"/>
      </rPr>
      <t>Dr. Gustavo Melo Guzmán (ENC)</t>
    </r>
  </si>
  <si>
    <r>
      <rPr>
        <sz val="6.5"/>
        <color rgb="FF333399"/>
        <rFont val="Arial MT"/>
        <family val="2"/>
      </rPr>
      <t>UNIDAD JURÍDICA</t>
    </r>
  </si>
  <si>
    <r>
      <rPr>
        <sz val="6.5"/>
        <color rgb="FF333399"/>
        <rFont val="Arial MT"/>
        <family val="2"/>
      </rPr>
      <t>Lic. Gabriela Rangel Cruz</t>
    </r>
  </si>
  <si>
    <r>
      <rPr>
        <sz val="6.5"/>
        <color rgb="FF333399"/>
        <rFont val="Arial MT"/>
        <family val="2"/>
      </rPr>
      <t>ANGIOLOGÍA</t>
    </r>
  </si>
  <si>
    <r>
      <rPr>
        <sz val="6.5"/>
        <color rgb="FF333399"/>
        <rFont val="Arial MT"/>
        <family val="2"/>
      </rPr>
      <t>Dr. Alejandro Piña Aviles (ENC)</t>
    </r>
  </si>
  <si>
    <r>
      <rPr>
        <b/>
        <sz val="6.5"/>
        <color rgb="FF800000"/>
        <rFont val="Arial"/>
        <family val="2"/>
      </rPr>
      <t>CONSEJO TÉCNICO CONSULTIVO</t>
    </r>
  </si>
  <si>
    <r>
      <rPr>
        <sz val="6.5"/>
        <color rgb="FF333399"/>
        <rFont val="Arial MT"/>
        <family val="2"/>
      </rPr>
      <t>CIRUGÍA CARDIOVASCULAR</t>
    </r>
  </si>
  <si>
    <r>
      <rPr>
        <sz val="6.5"/>
        <color rgb="FF333399"/>
        <rFont val="Arial MT"/>
        <family val="2"/>
      </rPr>
      <t>Dr. Alejandro Jiménez Hernández (ENC)</t>
    </r>
  </si>
  <si>
    <r>
      <rPr>
        <sz val="6.5"/>
        <color rgb="FF333399"/>
        <rFont val="Arial MT"/>
        <family val="2"/>
      </rPr>
      <t>CONSEJERO</t>
    </r>
  </si>
  <si>
    <r>
      <rPr>
        <sz val="6.5"/>
        <color rgb="FF333399"/>
        <rFont val="Arial MT"/>
        <family val="2"/>
      </rPr>
      <t>Dra. Miriam Puebla Miranda</t>
    </r>
  </si>
  <si>
    <r>
      <rPr>
        <b/>
        <sz val="6.5"/>
        <color rgb="FF800000"/>
        <rFont val="Arial"/>
        <family val="2"/>
      </rPr>
      <t>DIVISIÓN DE GINECO - PEDIATRÍA</t>
    </r>
  </si>
  <si>
    <r>
      <rPr>
        <b/>
        <sz val="6"/>
        <color rgb="FF800000"/>
        <rFont val="Arial"/>
        <family val="2"/>
      </rPr>
      <t>DRA. MARLEN ESMERALDA MUÑOZ VALENCIA</t>
    </r>
  </si>
  <si>
    <r>
      <rPr>
        <sz val="6.5"/>
        <color rgb="FF333399"/>
        <rFont val="Arial MT"/>
        <family val="2"/>
      </rPr>
      <t>Dr. Omar Hernández León</t>
    </r>
  </si>
  <si>
    <r>
      <rPr>
        <sz val="6.5"/>
        <color rgb="FF333399"/>
        <rFont val="Arial MT"/>
        <family val="2"/>
      </rPr>
      <t>GINECOLOGÍA Y OBSTETRICIA</t>
    </r>
  </si>
  <si>
    <r>
      <rPr>
        <sz val="6"/>
        <color rgb="FF333399"/>
        <rFont val="Arial MT"/>
        <family val="2"/>
      </rPr>
      <t>Dra. Griselda Patricia Bejarano De La Cruz  (ENC)</t>
    </r>
  </si>
  <si>
    <r>
      <rPr>
        <sz val="6.5"/>
        <color rgb="FF333399"/>
        <rFont val="Arial MT"/>
        <family val="2"/>
      </rPr>
      <t>Dr. Leonardo Padilla Aguilar</t>
    </r>
  </si>
  <si>
    <r>
      <rPr>
        <sz val="6.5"/>
        <color rgb="FF333399"/>
        <rFont val="Arial MT"/>
        <family val="2"/>
      </rPr>
      <t>NEONATOLOGÍA</t>
    </r>
  </si>
  <si>
    <r>
      <rPr>
        <sz val="6.5"/>
        <color rgb="FF333399"/>
        <rFont val="Arial MT"/>
        <family val="2"/>
      </rPr>
      <t>Dra. Martha Gutiérrez de Gress (ENC)</t>
    </r>
  </si>
  <si>
    <r>
      <rPr>
        <b/>
        <sz val="6.5"/>
        <color rgb="FF800000"/>
        <rFont val="Arial"/>
        <family val="2"/>
      </rPr>
      <t>DIRECCIÓN MÉDICA</t>
    </r>
  </si>
  <si>
    <r>
      <rPr>
        <sz val="6.5"/>
        <color rgb="FF333399"/>
        <rFont val="Arial MT"/>
        <family val="2"/>
      </rPr>
      <t>PEDIATRÍA MÉDICA</t>
    </r>
  </si>
  <si>
    <r>
      <rPr>
        <sz val="6.5"/>
        <color rgb="FF333399"/>
        <rFont val="Arial MT"/>
        <family val="2"/>
      </rPr>
      <t>Dr. Luis Eduardo López Arreola (ENC)</t>
    </r>
  </si>
  <si>
    <r>
      <rPr>
        <sz val="5"/>
        <color rgb="FF333399"/>
        <rFont val="Arial MT"/>
        <family val="2"/>
      </rPr>
      <t>UNIDAD DE INTELIGENCIA EPIDEMIOLÓGICA Y SANITARIA HOSPITALARIA</t>
    </r>
  </si>
  <si>
    <r>
      <rPr>
        <sz val="6.5"/>
        <color rgb="FF333399"/>
        <rFont val="Arial MT"/>
        <family val="2"/>
      </rPr>
      <t>Dra. Beatriz Leal Escobar</t>
    </r>
  </si>
  <si>
    <r>
      <rPr>
        <sz val="6.5"/>
        <color rgb="FF333399"/>
        <rFont val="Arial MT"/>
        <family val="2"/>
      </rPr>
      <t>TERAPIA INTENSIVA PEDIÁTRICA</t>
    </r>
  </si>
  <si>
    <r>
      <rPr>
        <sz val="6.5"/>
        <color rgb="FF333399"/>
        <rFont val="Arial MT"/>
        <family val="2"/>
      </rPr>
      <t>Dra. Astrid Cortes Vargas</t>
    </r>
  </si>
  <si>
    <r>
      <rPr>
        <sz val="5.5"/>
        <color rgb="FF333399"/>
        <rFont val="Arial MT"/>
        <family val="2"/>
      </rPr>
      <t>COORDINACION DE SEGURIDAD RADIOLOGICA Y FÍSICA MÉDICA</t>
    </r>
  </si>
  <si>
    <r>
      <rPr>
        <sz val="6.5"/>
        <color rgb="FF333399"/>
        <rFont val="Arial MT"/>
        <family val="2"/>
      </rPr>
      <t>Fis. César Arturo Díaz Pérez (ENC)</t>
    </r>
  </si>
  <si>
    <r>
      <rPr>
        <sz val="6.5"/>
        <color rgb="FF333399"/>
        <rFont val="Arial MT"/>
        <family val="2"/>
      </rPr>
      <t>CIRUGÍA PEDIÁTRICA</t>
    </r>
  </si>
  <si>
    <r>
      <rPr>
        <sz val="6.5"/>
        <color rgb="FF333399"/>
        <rFont val="Arial MT"/>
        <family val="2"/>
      </rPr>
      <t>Dra. Alma Veronica Martínez Luis (ENC)</t>
    </r>
  </si>
  <si>
    <r>
      <rPr>
        <b/>
        <sz val="6.5"/>
        <color rgb="FF800000"/>
        <rFont val="Arial"/>
        <family val="2"/>
      </rPr>
      <t>DIRECCIÓN DE INVESTIGACIÓN Y ENSEÑANZA</t>
    </r>
  </si>
  <si>
    <r>
      <rPr>
        <b/>
        <sz val="6.5"/>
        <color rgb="FF800000"/>
        <rFont val="Arial"/>
        <family val="2"/>
      </rPr>
      <t>DRA. MÓNICA ALETHIA CUREÑO DIAZ</t>
    </r>
  </si>
  <si>
    <r>
      <rPr>
        <sz val="6.5"/>
        <color rgb="FF333399"/>
        <rFont val="Arial MT"/>
        <family val="2"/>
      </rPr>
      <t>URGENCIAS PEDIÁTRICAS</t>
    </r>
  </si>
  <si>
    <r>
      <rPr>
        <sz val="6.5"/>
        <color rgb="FF333399"/>
        <rFont val="Arial MT"/>
        <family val="2"/>
      </rPr>
      <t>Dra. Patricia Espinosa Rivas (ENC)</t>
    </r>
  </si>
  <si>
    <r>
      <rPr>
        <sz val="6.5"/>
        <color rgb="FF333399"/>
        <rFont val="Arial MT"/>
        <family val="2"/>
      </rPr>
      <t>UNIDAD DE COMUNICACIÒN SOCIAL</t>
    </r>
  </si>
  <si>
    <r>
      <rPr>
        <sz val="6.5"/>
        <color rgb="FF333399"/>
        <rFont val="Arial MT"/>
        <family val="2"/>
      </rPr>
      <t>Mtra.Edith Balleza Beltrán</t>
    </r>
  </si>
  <si>
    <r>
      <rPr>
        <sz val="6.5"/>
        <color rgb="FF333399"/>
        <rFont val="Arial MT"/>
        <family val="2"/>
      </rPr>
      <t>GENÉTICA</t>
    </r>
  </si>
  <si>
    <r>
      <rPr>
        <sz val="6.5"/>
        <color rgb="FF333399"/>
        <rFont val="Arial MT"/>
        <family val="2"/>
      </rPr>
      <t>Dra. Sonia del Carmen Chávez Ocaña (ENC)</t>
    </r>
  </si>
  <si>
    <r>
      <rPr>
        <b/>
        <sz val="6"/>
        <color rgb="FF800000"/>
        <rFont val="Arial"/>
        <family val="2"/>
      </rPr>
      <t>DIRECCIÓN DE DESARROLLO Y VINCULACIÓN INSTITUCIONAL</t>
    </r>
  </si>
  <si>
    <r>
      <rPr>
        <b/>
        <sz val="6.5"/>
        <color rgb="FF800000"/>
        <rFont val="Arial"/>
        <family val="2"/>
      </rPr>
      <t>DRA. ANITA IRENE BAHENA MÉNDEZ</t>
    </r>
  </si>
  <si>
    <r>
      <rPr>
        <sz val="6"/>
        <color rgb="FF333399"/>
        <rFont val="Arial MT"/>
        <family val="2"/>
      </rPr>
      <t>LABORATORIO DE GENÉTICA Y DIAGNÓSTICO MOLECULAR</t>
    </r>
  </si>
  <si>
    <r>
      <rPr>
        <sz val="6.5"/>
        <color rgb="FF333399"/>
        <rFont val="Arial MT"/>
        <family val="2"/>
      </rPr>
      <t>Mtro. Juan Carlos Bravata Alcántara (ENC)</t>
    </r>
  </si>
  <si>
    <r>
      <rPr>
        <sz val="6.5"/>
        <color rgb="FF333399"/>
        <rFont val="Arial MT"/>
        <family val="2"/>
      </rPr>
      <t>UNIDAD DE TRANSPARENCIA</t>
    </r>
  </si>
  <si>
    <r>
      <rPr>
        <sz val="6.5"/>
        <color rgb="FF333399"/>
        <rFont val="Arial MT"/>
        <family val="2"/>
      </rPr>
      <t>Lic. Bruno Enrique Canales Nila</t>
    </r>
  </si>
  <si>
    <r>
      <rPr>
        <sz val="6.5"/>
        <color rgb="FF333399"/>
        <rFont val="Arial MT"/>
        <family val="2"/>
      </rPr>
      <t>ONCO HEMATO PEDIATRÍA</t>
    </r>
  </si>
  <si>
    <r>
      <rPr>
        <sz val="6.5"/>
        <color rgb="FF333399"/>
        <rFont val="Arial MT"/>
        <family val="2"/>
      </rPr>
      <t>Dr. José Gabriel Peñaloza González (ENC)</t>
    </r>
  </si>
  <si>
    <r>
      <rPr>
        <b/>
        <sz val="6.5"/>
        <color rgb="FF800000"/>
        <rFont val="Arial"/>
        <family val="2"/>
      </rPr>
      <t>DIRECCIÓN DE ADMINISTRACIÓN</t>
    </r>
  </si>
  <si>
    <r>
      <rPr>
        <b/>
        <sz val="6.5"/>
        <color rgb="FF800000"/>
        <rFont val="Arial"/>
        <family val="2"/>
      </rPr>
      <t>C.P. MARICARMEN CRUZ MALDONADO</t>
    </r>
  </si>
  <si>
    <r>
      <rPr>
        <b/>
        <sz val="6.5"/>
        <color rgb="FF800000"/>
        <rFont val="Arial"/>
        <family val="2"/>
      </rPr>
      <t>DIVISIÓN DE APOYO A LA ATENCIÓN</t>
    </r>
  </si>
  <si>
    <r>
      <rPr>
        <b/>
        <sz val="6"/>
        <color rgb="FF800000"/>
        <rFont val="Arial"/>
        <family val="2"/>
      </rPr>
      <t>DR. FRANCISCO GABRIEL REYES RODRÍGUEZ</t>
    </r>
  </si>
  <si>
    <r>
      <rPr>
        <b/>
        <sz val="6.5"/>
        <color rgb="FF800000"/>
        <rFont val="Arial"/>
        <family val="2"/>
      </rPr>
      <t>COORDINACION DE ARCHIVOS Y GESTIÓN DOCUMENTAL</t>
    </r>
  </si>
  <si>
    <r>
      <rPr>
        <sz val="6.5"/>
        <color rgb="FF333399"/>
        <rFont val="Arial MT"/>
        <family val="2"/>
      </rPr>
      <t>L.C. Cynthia Yanelly Arellano Barajas</t>
    </r>
  </si>
  <si>
    <r>
      <rPr>
        <sz val="6.5"/>
        <color rgb="FF333399"/>
        <rFont val="Arial MT"/>
        <family val="2"/>
      </rPr>
      <t>LABORATORIO CLÍNICO</t>
    </r>
  </si>
  <si>
    <r>
      <rPr>
        <sz val="6.5"/>
        <color rgb="FF333399"/>
        <rFont val="Arial MT"/>
        <family val="2"/>
      </rPr>
      <t>Mtra. Briceida López Martínez</t>
    </r>
  </si>
  <si>
    <r>
      <rPr>
        <sz val="6.5"/>
        <color rgb="FF333399"/>
        <rFont val="Arial MT"/>
        <family val="2"/>
      </rPr>
      <t>6.1.1</t>
    </r>
  </si>
  <si>
    <r>
      <rPr>
        <sz val="6.5"/>
        <color rgb="FF333399"/>
        <rFont val="Arial MT"/>
        <family val="2"/>
      </rPr>
      <t>CORRESPONDENCIA</t>
    </r>
  </si>
  <si>
    <r>
      <rPr>
        <sz val="6.5"/>
        <color rgb="FF333399"/>
        <rFont val="Arial MT"/>
        <family val="2"/>
      </rPr>
      <t>C. María del Pilar Hernández Mora (ENC)</t>
    </r>
  </si>
  <si>
    <r>
      <rPr>
        <sz val="6.5"/>
        <color rgb="FF333399"/>
        <rFont val="Arial MT"/>
        <family val="2"/>
      </rPr>
      <t>BANCO DE SANGRE</t>
    </r>
  </si>
  <si>
    <r>
      <rPr>
        <sz val="6.5"/>
        <color rgb="FF333399"/>
        <rFont val="Arial MT"/>
        <family val="2"/>
      </rPr>
      <t>Dr. Francisco Álvarez Mora</t>
    </r>
  </si>
  <si>
    <r>
      <rPr>
        <sz val="4.5"/>
        <color rgb="FF333399"/>
        <rFont val="Arial MT"/>
        <family val="2"/>
      </rPr>
      <t>CENTRO DE INTEGRACIÓN INFORMÁTICA MÉDICA E INNOVACIÓN TECNOLÓGICA</t>
    </r>
  </si>
  <si>
    <r>
      <rPr>
        <sz val="6.5"/>
        <color rgb="FF333399"/>
        <rFont val="Arial MT"/>
        <family val="2"/>
      </rPr>
      <t>Ing. José Hector Paredes Martínez</t>
    </r>
  </si>
  <si>
    <r>
      <rPr>
        <sz val="5"/>
        <color rgb="FF333399"/>
        <rFont val="Arial MT"/>
        <family val="2"/>
      </rPr>
      <t>CENTRO DE COLECTA DE CÉLULAS PROGENITORAS HEMATOPOYÉTICAS</t>
    </r>
  </si>
  <si>
    <r>
      <rPr>
        <sz val="6.5"/>
        <color rgb="FF333399"/>
        <rFont val="Arial MT"/>
        <family val="2"/>
      </rPr>
      <t>Dr. Francisco Álvarez Mora (ENC)</t>
    </r>
  </si>
  <si>
    <r>
      <rPr>
        <b/>
        <sz val="5.5"/>
        <color rgb="FF800000"/>
        <rFont val="Arial"/>
        <family val="2"/>
      </rPr>
      <t>OFICINA DE REPRESENTACIÓN EN EL HOSPITAL JUÁREZ DE MÉXICO</t>
    </r>
  </si>
  <si>
    <r>
      <rPr>
        <b/>
        <sz val="6.5"/>
        <color rgb="FF800000"/>
        <rFont val="Arial"/>
        <family val="2"/>
      </rPr>
      <t>MTRO. LIDIO RUÍZ GARCÍA</t>
    </r>
  </si>
  <si>
    <r>
      <rPr>
        <sz val="6.5"/>
        <color rgb="FF333399"/>
        <rFont val="Arial MT"/>
        <family val="2"/>
      </rPr>
      <t>ANATOMÍA PATOLÓGICA</t>
    </r>
  </si>
  <si>
    <r>
      <rPr>
        <sz val="6.5"/>
        <color rgb="FF333399"/>
        <rFont val="Arial MT"/>
        <family val="2"/>
      </rPr>
      <t>Dra. Eva Guadalupe López Pérez (ENC)</t>
    </r>
  </si>
  <si>
    <r>
      <rPr>
        <sz val="5"/>
        <color rgb="FF333399"/>
        <rFont val="Arial MT"/>
        <family val="2"/>
      </rPr>
      <t>SUBDIRECTOR DE ÁREA ADSCRITO A LA OFICINA DE REPRESENTACIÓN</t>
    </r>
  </si>
  <si>
    <r>
      <rPr>
        <sz val="6.5"/>
        <color rgb="FF333399"/>
        <rFont val="Arial MT"/>
        <family val="2"/>
      </rPr>
      <t>C.P. Saúl Amador Martínez</t>
    </r>
  </si>
  <si>
    <r>
      <rPr>
        <sz val="6.5"/>
        <color rgb="FF333399"/>
        <rFont val="Arial MT"/>
        <family val="2"/>
      </rPr>
      <t>RADIODIAGNÓSTICO E IMAGEN</t>
    </r>
  </si>
  <si>
    <r>
      <rPr>
        <sz val="6.5"/>
        <color rgb="FF333399"/>
        <rFont val="Arial MT"/>
        <family val="2"/>
      </rPr>
      <t>Dr. Agustín Isidoro Rodríguez Blas (ENC)</t>
    </r>
  </si>
  <si>
    <r>
      <rPr>
        <sz val="6.5"/>
        <color rgb="FF333399"/>
        <rFont val="Arial MT"/>
        <family val="2"/>
      </rPr>
      <t>7.1.1</t>
    </r>
  </si>
  <si>
    <r>
      <rPr>
        <sz val="5"/>
        <color rgb="FF333399"/>
        <rFont val="Arial MT"/>
        <family val="2"/>
      </rPr>
      <t>JEFE DE DEPARTAMENTO ADSCRITO A LA OFICINA DE REPRESENTACIÓN</t>
    </r>
  </si>
  <si>
    <r>
      <rPr>
        <sz val="6.5"/>
        <color rgb="FF333399"/>
        <rFont val="Arial MT"/>
        <family val="2"/>
      </rPr>
      <t>Lic.Guadalupe Paulina Ángel Ambrocio</t>
    </r>
  </si>
  <si>
    <r>
      <rPr>
        <sz val="6.5"/>
        <color rgb="FF333399"/>
        <rFont val="Arial MT"/>
        <family val="2"/>
      </rPr>
      <t>MEDICINA NUCLEAR</t>
    </r>
  </si>
  <si>
    <r>
      <rPr>
        <sz val="6.5"/>
        <color rgb="FF333399"/>
        <rFont val="Arial MT"/>
        <family val="2"/>
      </rPr>
      <t>Dr. Pablo Moreno Hernández</t>
    </r>
  </si>
  <si>
    <r>
      <rPr>
        <sz val="6.5"/>
        <color rgb="FF333399"/>
        <rFont val="Arial MT"/>
        <family val="2"/>
      </rPr>
      <t>7.1.2</t>
    </r>
  </si>
  <si>
    <r>
      <rPr>
        <sz val="6.5"/>
        <color rgb="FF333399"/>
        <rFont val="Arial MT"/>
        <family val="2"/>
      </rPr>
      <t>Lic. Tirza Citlalli González Hernández</t>
    </r>
  </si>
  <si>
    <r>
      <rPr>
        <sz val="6.5"/>
        <color rgb="FF333399"/>
        <rFont val="Arial MT"/>
        <family val="2"/>
      </rPr>
      <t>URGENCIAS ADULTOS</t>
    </r>
  </si>
  <si>
    <r>
      <rPr>
        <sz val="6.5"/>
        <color rgb="FF333399"/>
        <rFont val="Arial MT"/>
        <family val="2"/>
      </rPr>
      <t>Dr. Victor Manuel Guzmán Espinosa</t>
    </r>
  </si>
  <si>
    <r>
      <rPr>
        <sz val="6.5"/>
        <color rgb="FF333399"/>
        <rFont val="Arial MT"/>
        <family val="2"/>
      </rPr>
      <t>7.1.3</t>
    </r>
  </si>
  <si>
    <r>
      <rPr>
        <sz val="6.5"/>
        <color rgb="FF333399"/>
        <rFont val="Arial MT"/>
        <family val="2"/>
      </rPr>
      <t>Mtro. Rodrigo Casique Castillo</t>
    </r>
  </si>
  <si>
    <r>
      <rPr>
        <sz val="6.5"/>
        <color rgb="FF333399"/>
        <rFont val="Arial MT"/>
        <family val="2"/>
      </rPr>
      <t>UNIDAD DE CUIDADOS INTENSIVOS ADULTOS</t>
    </r>
  </si>
  <si>
    <r>
      <rPr>
        <sz val="6.5"/>
        <color rgb="FF333399"/>
        <rFont val="Arial MT"/>
        <family val="2"/>
      </rPr>
      <t>Dr. José Carlos Gasca Aldama (ENC)</t>
    </r>
  </si>
  <si>
    <r>
      <rPr>
        <sz val="6.5"/>
        <color rgb="FF333399"/>
        <rFont val="Arial MT"/>
        <family val="2"/>
      </rPr>
      <t>7.1.4</t>
    </r>
  </si>
  <si>
    <r>
      <rPr>
        <sz val="6.5"/>
        <color rgb="FF333399"/>
        <rFont val="Arial MT"/>
        <family val="2"/>
      </rPr>
      <t>Lic. Armando Castrejón Carreño</t>
    </r>
  </si>
  <si>
    <r>
      <rPr>
        <sz val="6.5"/>
        <color rgb="FF333399"/>
        <rFont val="Arial MT"/>
        <family val="2"/>
      </rPr>
      <t>APOYO NUTRICIO Y METABÓLICO</t>
    </r>
  </si>
  <si>
    <r>
      <rPr>
        <sz val="6.5"/>
        <color rgb="FF333399"/>
        <rFont val="Arial MT"/>
        <family val="2"/>
      </rPr>
      <t>Dra. Elizabeth Pérez Cruz (ENC)</t>
    </r>
  </si>
  <si>
    <r>
      <rPr>
        <b/>
        <sz val="5"/>
        <color rgb="FF800000"/>
        <rFont val="Arial"/>
        <family val="2"/>
      </rPr>
      <t>SUBDIRECTOR DE ÁREA ADSCRITO A LA OFICINA DE REPRESENTACIÓN</t>
    </r>
  </si>
  <si>
    <r>
      <rPr>
        <b/>
        <sz val="6"/>
        <color rgb="FF800000"/>
        <rFont val="Arial"/>
        <family val="2"/>
      </rPr>
      <t>MTRO. ARGENIS MAURICIO LÓPEZ GUZMAN</t>
    </r>
  </si>
  <si>
    <r>
      <rPr>
        <sz val="6.5"/>
        <color rgb="FF333399"/>
        <rFont val="Arial MT"/>
        <family val="2"/>
      </rPr>
      <t>MEDICINA FÍSICA Y REHABILITACIÓN</t>
    </r>
  </si>
  <si>
    <r>
      <rPr>
        <sz val="6.5"/>
        <color rgb="FF333399"/>
        <rFont val="Arial MT"/>
        <family val="2"/>
      </rPr>
      <t>Dra. Perla Zuriel Santiago Galindo (ENC)</t>
    </r>
  </si>
  <si>
    <r>
      <rPr>
        <b/>
        <sz val="5"/>
        <color rgb="FF800000"/>
        <rFont val="Arial"/>
        <family val="2"/>
      </rPr>
      <t>JEFE DE DEPARTAMENTO ADSCRITO A LA OFICINA DE REPRESENTACIÓN</t>
    </r>
  </si>
  <si>
    <r>
      <rPr>
        <b/>
        <sz val="5.5"/>
        <color rgb="FF800000"/>
        <rFont val="Arial"/>
        <family val="2"/>
      </rPr>
      <t>LIC.PALOMA PAOLA ZARAGOZA RODRÍGUEZ</t>
    </r>
  </si>
  <si>
    <r>
      <rPr>
        <sz val="6.5"/>
        <color rgb="FF333399"/>
        <rFont val="Arial MT"/>
        <family val="2"/>
      </rPr>
      <t>CONSULTA EXTERNA</t>
    </r>
  </si>
  <si>
    <r>
      <rPr>
        <sz val="6.5"/>
        <color rgb="FF333399"/>
        <rFont val="Arial MT"/>
        <family val="2"/>
      </rPr>
      <t>Dra. Angela Karina Arce Peralta (ENC)</t>
    </r>
  </si>
  <si>
    <r>
      <rPr>
        <sz val="6.5"/>
        <color rgb="FF333399"/>
        <rFont val="Arial MT"/>
        <family val="2"/>
      </rPr>
      <t>DIRECCIÓN DE ENFERMERÍA</t>
    </r>
  </si>
  <si>
    <r>
      <rPr>
        <sz val="6.5"/>
        <color rgb="FF333399"/>
        <rFont val="Arial MT"/>
        <family val="2"/>
      </rPr>
      <t>Mtra. Blanca Estela Cervantes Guzmán</t>
    </r>
  </si>
  <si>
    <r>
      <rPr>
        <sz val="6.5"/>
        <color rgb="FF333399"/>
        <rFont val="Arial MT"/>
        <family val="2"/>
      </rPr>
      <t>ADMISIÓN HOSPITALARIA</t>
    </r>
  </si>
  <si>
    <r>
      <rPr>
        <sz val="6.5"/>
        <color rgb="FF333399"/>
        <rFont val="Arial MT"/>
        <family val="2"/>
      </rPr>
      <t>Lic. Alma Griselda Angeles Gómez</t>
    </r>
  </si>
  <si>
    <r>
      <rPr>
        <sz val="6.5"/>
        <color rgb="FF333399"/>
        <rFont val="Arial MT"/>
        <family val="2"/>
      </rPr>
      <t>SERVICIOS DE ENFERMERÍA</t>
    </r>
  </si>
  <si>
    <r>
      <rPr>
        <sz val="6.5"/>
        <color rgb="FF333399"/>
        <rFont val="Arial MT"/>
        <family val="2"/>
      </rPr>
      <t>Mtra. Leticia Arellano Alvarez  (ENC)</t>
    </r>
  </si>
  <si>
    <r>
      <rPr>
        <sz val="6.5"/>
        <color rgb="FF333399"/>
        <rFont val="Arial MT"/>
        <family val="2"/>
      </rPr>
      <t>TRABAJO SOCIAL</t>
    </r>
  </si>
  <si>
    <r>
      <rPr>
        <sz val="6.5"/>
        <color rgb="FF333399"/>
        <rFont val="Arial MT"/>
        <family val="2"/>
      </rPr>
      <t>Mtra. Viridiana Judith González Zavala (ENC)</t>
    </r>
  </si>
  <si>
    <r>
      <rPr>
        <sz val="6.5"/>
        <color rgb="FF333399"/>
        <rFont val="Arial MT"/>
        <family val="2"/>
      </rPr>
      <t>ESCUELA DE ENFERMERÍA</t>
    </r>
  </si>
  <si>
    <r>
      <rPr>
        <sz val="6.5"/>
        <color rgb="FF333399"/>
        <rFont val="Arial MT"/>
        <family val="2"/>
      </rPr>
      <t>Mtra. Ma. Tolina Alcántara García  (ENC)</t>
    </r>
  </si>
  <si>
    <r>
      <rPr>
        <sz val="6.5"/>
        <color rgb="FF333399"/>
        <rFont val="Arial MT"/>
        <family val="2"/>
      </rPr>
      <t>ARCHIVO CLÍNICO</t>
    </r>
  </si>
  <si>
    <r>
      <rPr>
        <sz val="6.5"/>
        <color rgb="FF333399"/>
        <rFont val="Arial MT"/>
        <family val="2"/>
      </rPr>
      <t>Lic. Marin Roberto Guerrero Quiroz</t>
    </r>
  </si>
  <si>
    <r>
      <rPr>
        <b/>
        <sz val="6.5"/>
        <color rgb="FF800000"/>
        <rFont val="Arial"/>
        <family val="2"/>
      </rPr>
      <t>DIVISIÓN DE MEDICINA</t>
    </r>
  </si>
  <si>
    <r>
      <rPr>
        <b/>
        <sz val="5.5"/>
        <color rgb="FF800000"/>
        <rFont val="Arial"/>
        <family val="2"/>
      </rPr>
      <t>DR. JESÚS DEL CARMEN MADRIGAL ANAYA (ENC)</t>
    </r>
  </si>
  <si>
    <r>
      <rPr>
        <sz val="6.5"/>
        <color rgb="FF333399"/>
        <rFont val="Arial MT"/>
        <family val="2"/>
      </rPr>
      <t>HOMEOPATÍA</t>
    </r>
  </si>
  <si>
    <r>
      <rPr>
        <sz val="6.5"/>
        <color rgb="FF333399"/>
        <rFont val="Arial MT"/>
        <family val="2"/>
      </rPr>
      <t>Dra. Emma del Carmen Macías Cortés (ENC)</t>
    </r>
  </si>
  <si>
    <r>
      <rPr>
        <sz val="6.5"/>
        <color rgb="FF333399"/>
        <rFont val="Arial MT"/>
        <family val="2"/>
      </rPr>
      <t>ALERGIA E INMUNOLOGÍA</t>
    </r>
  </si>
  <si>
    <r>
      <rPr>
        <sz val="6.5"/>
        <color rgb="FF333399"/>
        <rFont val="Arial MT"/>
        <family val="2"/>
      </rPr>
      <t>Dra. Carol Vivian Moncayo Coello (ENC)</t>
    </r>
  </si>
  <si>
    <r>
      <rPr>
        <b/>
        <sz val="6.5"/>
        <color rgb="FF800000"/>
        <rFont val="Arial"/>
        <family val="2"/>
      </rPr>
      <t>SUBDIRECCIÓN DE ENSEÑANZA</t>
    </r>
  </si>
  <si>
    <r>
      <rPr>
        <b/>
        <sz val="6.5"/>
        <color rgb="FF800000"/>
        <rFont val="Arial"/>
        <family val="2"/>
      </rPr>
      <t>DR. ANTONIO GUTIÉRREZ RAMÍREZ</t>
    </r>
  </si>
  <si>
    <r>
      <rPr>
        <sz val="6.5"/>
        <color rgb="FF333399"/>
        <rFont val="Arial MT"/>
        <family val="2"/>
      </rPr>
      <t>9.1.1</t>
    </r>
  </si>
  <si>
    <r>
      <rPr>
        <sz val="6.5"/>
        <color rgb="FF333399"/>
        <rFont val="Arial MT"/>
        <family val="2"/>
      </rPr>
      <t>LABORATORIO DE ALERGIA Y MICOLOGÍA</t>
    </r>
  </si>
  <si>
    <r>
      <rPr>
        <sz val="6.5"/>
        <color rgb="FF333399"/>
        <rFont val="Arial MT"/>
        <family val="2"/>
      </rPr>
      <t>VACANTE</t>
    </r>
  </si>
  <si>
    <r>
      <rPr>
        <sz val="6.5"/>
        <color rgb="FF333399"/>
        <rFont val="Arial MT"/>
        <family val="2"/>
      </rPr>
      <t>PREGRADO</t>
    </r>
  </si>
  <si>
    <r>
      <rPr>
        <sz val="6.5"/>
        <color rgb="FF333399"/>
        <rFont val="Arial MT"/>
        <family val="2"/>
      </rPr>
      <t>Dra. Sandy Mariel Munguía Mogo (ENC)</t>
    </r>
  </si>
  <si>
    <r>
      <rPr>
        <sz val="6.5"/>
        <color rgb="FF333399"/>
        <rFont val="Arial MT"/>
        <family val="2"/>
      </rPr>
      <t>GERIATRÍA</t>
    </r>
  </si>
  <si>
    <r>
      <rPr>
        <sz val="6"/>
        <color rgb="FF333399"/>
        <rFont val="Arial MT"/>
        <family val="2"/>
      </rPr>
      <t>Dra. María del Rosario Martínez Esteves (ENC)</t>
    </r>
  </si>
  <si>
    <r>
      <rPr>
        <sz val="6.5"/>
        <color rgb="FF333399"/>
        <rFont val="Arial MT"/>
        <family val="2"/>
      </rPr>
      <t>POSGRADO</t>
    </r>
  </si>
  <si>
    <r>
      <rPr>
        <sz val="6.5"/>
        <color rgb="FF333399"/>
        <rFont val="Arial MT"/>
        <family val="2"/>
      </rPr>
      <t>Dra. Madeleine Edith Velez Cruz</t>
    </r>
  </si>
  <si>
    <r>
      <rPr>
        <sz val="6.5"/>
        <color rgb="FF333399"/>
        <rFont val="Arial MT"/>
        <family val="2"/>
      </rPr>
      <t>DERMATOLOGÍA</t>
    </r>
  </si>
  <si>
    <r>
      <rPr>
        <sz val="6.5"/>
        <color rgb="FF333399"/>
        <rFont val="Arial MT"/>
        <family val="2"/>
      </rPr>
      <t>Dra. Miriam Puebla Miranda (ENC)</t>
    </r>
  </si>
  <si>
    <r>
      <rPr>
        <sz val="6.5"/>
        <color rgb="FF333399"/>
        <rFont val="Arial MT"/>
        <family val="2"/>
      </rPr>
      <t>EXTENSIÓN CONTINUA</t>
    </r>
  </si>
  <si>
    <r>
      <rPr>
        <sz val="6.5"/>
        <color rgb="FF333399"/>
        <rFont val="Arial MT"/>
        <family val="2"/>
      </rPr>
      <t>Dra. Paola Alheli Sánchez Jacobo (ENC)</t>
    </r>
  </si>
  <si>
    <r>
      <rPr>
        <sz val="6.5"/>
        <color rgb="FF333399"/>
        <rFont val="Arial MT"/>
        <family val="2"/>
      </rPr>
      <t>ENDOCRINOLOGÍA Y BARIATRIA</t>
    </r>
  </si>
  <si>
    <r>
      <rPr>
        <sz val="6.5"/>
        <color rgb="FF333399"/>
        <rFont val="Arial MT"/>
        <family val="2"/>
      </rPr>
      <t>Dra. Sandra Haide Aguilar Maciel (ENC)</t>
    </r>
  </si>
  <si>
    <r>
      <rPr>
        <b/>
        <sz val="6.5"/>
        <color rgb="FF800000"/>
        <rFont val="Arial"/>
        <family val="2"/>
      </rPr>
      <t>DIVISIÓN DE INVESTIGACIÓN</t>
    </r>
  </si>
  <si>
    <r>
      <rPr>
        <b/>
        <sz val="6.5"/>
        <color rgb="FF800000"/>
        <rFont val="Arial"/>
        <family val="2"/>
      </rPr>
      <t>DRA. VERÓNICA FERNÁNDEZ SÁNCHEZ</t>
    </r>
  </si>
  <si>
    <r>
      <rPr>
        <sz val="6.5"/>
        <color rgb="FF333399"/>
        <rFont val="Arial MT"/>
        <family val="2"/>
      </rPr>
      <t>GASTROENTEROLOGÍA</t>
    </r>
  </si>
  <si>
    <r>
      <rPr>
        <sz val="5.5"/>
        <color rgb="FF333399"/>
        <rFont val="Arial MT"/>
        <family val="2"/>
      </rPr>
      <t>Dra. Scherezada María Isabel Mejia Loza   (ENC)</t>
    </r>
  </si>
  <si>
    <r>
      <rPr>
        <sz val="6.5"/>
        <color rgb="FF333399"/>
        <rFont val="Arial MT"/>
        <family val="2"/>
      </rPr>
      <t>DESARROLLO CIENTIFICO Y TECNOLÓGICO</t>
    </r>
  </si>
  <si>
    <r>
      <rPr>
        <sz val="6"/>
        <color rgb="FF333399"/>
        <rFont val="Arial MT"/>
        <family val="2"/>
      </rPr>
      <t>Dra. Dulce Milagros Razo Blanco Hernández (ENC)</t>
    </r>
  </si>
  <si>
    <r>
      <rPr>
        <sz val="6.5"/>
        <color rgb="FF333399"/>
        <rFont val="Arial MT"/>
        <family val="2"/>
      </rPr>
      <t>HEMATOLOGÍA</t>
    </r>
  </si>
  <si>
    <r>
      <rPr>
        <sz val="6.5"/>
        <color rgb="FF333399"/>
        <rFont val="Arial MT"/>
        <family val="2"/>
      </rPr>
      <t>Dr. Jorge Cruz Rico</t>
    </r>
  </si>
  <si>
    <r>
      <rPr>
        <b/>
        <sz val="6.5"/>
        <color rgb="FF800000"/>
        <rFont val="Arial"/>
        <family val="2"/>
      </rPr>
      <t>DIVISIÓN DE ATENCION AL USUARIO</t>
    </r>
  </si>
  <si>
    <r>
      <rPr>
        <b/>
        <sz val="6.5"/>
        <color rgb="FF800000"/>
        <rFont val="Arial"/>
        <family val="2"/>
      </rPr>
      <t>DRA. ERICKA ISABEL LARA VELOZ</t>
    </r>
  </si>
  <si>
    <r>
      <rPr>
        <sz val="6.5"/>
        <color rgb="FF333399"/>
        <rFont val="Arial MT"/>
        <family val="2"/>
      </rPr>
      <t>MEDICINA INTERNA</t>
    </r>
  </si>
  <si>
    <r>
      <rPr>
        <sz val="6.5"/>
        <color rgb="FF333399"/>
        <rFont val="Arial MT"/>
        <family val="2"/>
      </rPr>
      <t>Dra. Lizbeth Teresa Becerril Mendoza</t>
    </r>
  </si>
  <si>
    <r>
      <rPr>
        <sz val="6.5"/>
        <color rgb="FF333399"/>
        <rFont val="Arial MT"/>
        <family val="2"/>
      </rPr>
      <t>INFORMES Y HOSPITALIDAD</t>
    </r>
  </si>
  <si>
    <r>
      <rPr>
        <sz val="6.5"/>
        <color rgb="FF333399"/>
        <rFont val="Arial MT"/>
        <family val="2"/>
      </rPr>
      <t>C. Selene García Rámirez (ENC)</t>
    </r>
  </si>
  <si>
    <r>
      <rPr>
        <sz val="6.5"/>
        <color rgb="FF333399"/>
        <rFont val="Arial MT"/>
        <family val="2"/>
      </rPr>
      <t>NEUMOLOGÍA E INHALOTERAPIA</t>
    </r>
  </si>
  <si>
    <r>
      <rPr>
        <sz val="6.5"/>
        <color rgb="FF333399"/>
        <rFont val="Arial MT"/>
        <family val="2"/>
      </rPr>
      <t>Dr. Guillermo Martínez Cuevas (ENC)</t>
    </r>
  </si>
  <si>
    <r>
      <rPr>
        <b/>
        <sz val="6.5"/>
        <color rgb="FF800000"/>
        <rFont val="Arial"/>
        <family val="2"/>
      </rPr>
      <t>DIVISIÓN DE CALIDAD DE LA ATENCIÓN</t>
    </r>
  </si>
  <si>
    <r>
      <rPr>
        <b/>
        <sz val="6.5"/>
        <color rgb="FF800000"/>
        <rFont val="Arial"/>
        <family val="2"/>
      </rPr>
      <t>DR. OSCAR SOSA HERNÁNDEZ</t>
    </r>
  </si>
  <si>
    <r>
      <rPr>
        <sz val="6.5"/>
        <color rgb="FF333399"/>
        <rFont val="Arial MT"/>
        <family val="2"/>
      </rPr>
      <t>NEFROLOGÍA</t>
    </r>
  </si>
  <si>
    <r>
      <rPr>
        <sz val="6.5"/>
        <color rgb="FF333399"/>
        <rFont val="Arial MT"/>
        <family val="2"/>
      </rPr>
      <t>Dr. Enzo Christopher Vásquez  Jiménez</t>
    </r>
  </si>
  <si>
    <r>
      <rPr>
        <sz val="6.5"/>
        <color rgb="FF333399"/>
        <rFont val="Arial MT"/>
        <family val="2"/>
      </rPr>
      <t>FARMACIA HOSPITALARIA</t>
    </r>
  </si>
  <si>
    <r>
      <rPr>
        <sz val="6.5"/>
        <color rgb="FF333399"/>
        <rFont val="Arial MT"/>
        <family val="2"/>
      </rPr>
      <t>Q.F.B.Francisco Antonio Jiménez Flores (ENC)</t>
    </r>
  </si>
  <si>
    <r>
      <rPr>
        <sz val="6.5"/>
        <color rgb="FF333399"/>
        <rFont val="Arial MT"/>
        <family val="2"/>
      </rPr>
      <t>NEUROLOGÍA</t>
    </r>
  </si>
  <si>
    <r>
      <rPr>
        <sz val="6"/>
        <color rgb="FF333399"/>
        <rFont val="Arial MT"/>
        <family val="2"/>
      </rPr>
      <t>Dr. Medardo Alejandro González Muñoz (ENC)</t>
    </r>
  </si>
  <si>
    <r>
      <rPr>
        <sz val="6.5"/>
        <color rgb="FF333399"/>
        <rFont val="Arial MT"/>
        <family val="2"/>
      </rPr>
      <t>FARMACOVIGILANCIA</t>
    </r>
  </si>
  <si>
    <r>
      <rPr>
        <sz val="6.5"/>
        <color rgb="FF333399"/>
        <rFont val="Arial MT"/>
        <family val="2"/>
      </rPr>
      <t>M. en C. Christy Hernández Salazar</t>
    </r>
  </si>
  <si>
    <r>
      <rPr>
        <sz val="6.5"/>
        <color rgb="FF333399"/>
        <rFont val="Arial MT"/>
        <family val="2"/>
      </rPr>
      <t>PSIQUIATRIA Y SALUD MENTAL</t>
    </r>
  </si>
  <si>
    <r>
      <rPr>
        <sz val="6.5"/>
        <color rgb="FF333399"/>
        <rFont val="Arial MT"/>
        <family val="2"/>
      </rPr>
      <t>Dra. Eloisa Vargas Paredes (ENC)</t>
    </r>
  </si>
  <si>
    <r>
      <rPr>
        <sz val="6.5"/>
        <color rgb="FF333399"/>
        <rFont val="Arial MT"/>
        <family val="2"/>
      </rPr>
      <t>CENTRO DE MEZCLAS INSTITUCIONAL</t>
    </r>
  </si>
  <si>
    <r>
      <rPr>
        <sz val="6.5"/>
        <color rgb="FF333399"/>
        <rFont val="Arial MT"/>
        <family val="2"/>
      </rPr>
      <t>Q.F.B. Eli Oswaldo Pérez Tello (ENC)</t>
    </r>
  </si>
  <si>
    <r>
      <rPr>
        <sz val="6.5"/>
        <color rgb="FF333399"/>
        <rFont val="Arial MT"/>
        <family val="2"/>
      </rPr>
      <t>REUMATOLOGÍA</t>
    </r>
  </si>
  <si>
    <r>
      <rPr>
        <sz val="6.5"/>
        <color rgb="FF333399"/>
        <rFont val="Arial MT"/>
        <family val="2"/>
      </rPr>
      <t>Dra. Rosa Elda Barbosa Cobos (ENC)</t>
    </r>
  </si>
  <si>
    <r>
      <rPr>
        <b/>
        <sz val="6.5"/>
        <color rgb="FF800000"/>
        <rFont val="Arial"/>
        <family val="2"/>
      </rPr>
      <t>DIVISIÓN DE VINCULACION Y SEGUIMIENTO CLÍNICO</t>
    </r>
  </si>
  <si>
    <r>
      <rPr>
        <b/>
        <sz val="6.5"/>
        <color rgb="FF800000"/>
        <rFont val="Arial"/>
        <family val="2"/>
      </rPr>
      <t>DR. LUIS GUSTAVO ZÁRATE SÁNCHEZ</t>
    </r>
  </si>
  <si>
    <r>
      <rPr>
        <sz val="6.5"/>
        <color rgb="FF333399"/>
        <rFont val="Arial MT"/>
        <family val="2"/>
      </rPr>
      <t>NEUROFISIOLOGÍA</t>
    </r>
  </si>
  <si>
    <r>
      <rPr>
        <sz val="6.5"/>
        <color rgb="FF333399"/>
        <rFont val="Arial MT"/>
        <family val="2"/>
      </rPr>
      <t>Dra. Aidé Montante Montes de Oca (ENC)</t>
    </r>
  </si>
  <si>
    <r>
      <rPr>
        <sz val="6.5"/>
        <color rgb="FF333399"/>
        <rFont val="Arial MT"/>
        <family val="2"/>
      </rPr>
      <t>ANALISIS DE PROCESOS Y MEJORA CONTINUA</t>
    </r>
  </si>
  <si>
    <r>
      <rPr>
        <sz val="6.5"/>
        <color rgb="FF333399"/>
        <rFont val="Arial MT"/>
        <family val="2"/>
      </rPr>
      <t>Lic. Aída Esperanza Velasco Hernández</t>
    </r>
  </si>
  <si>
    <r>
      <rPr>
        <sz val="6.5"/>
        <color rgb="FF333399"/>
        <rFont val="Arial MT"/>
        <family val="2"/>
      </rPr>
      <t>NUTRICIÓN HOSPITALARIA</t>
    </r>
  </si>
  <si>
    <r>
      <rPr>
        <sz val="6.5"/>
        <color rgb="FF333399"/>
        <rFont val="Arial MT"/>
        <family val="2"/>
      </rPr>
      <t>Lic. Elisa Pedraza Rosas</t>
    </r>
  </si>
  <si>
    <r>
      <rPr>
        <sz val="6.5"/>
        <color rgb="FF333399"/>
        <rFont val="Arial MT"/>
        <family val="2"/>
      </rPr>
      <t>EVALUACIÓN DEL DESEMPEÑO INSTITUCIONAL</t>
    </r>
  </si>
  <si>
    <r>
      <rPr>
        <sz val="6.5"/>
        <color rgb="FF333399"/>
        <rFont val="Arial MT"/>
        <family val="2"/>
      </rPr>
      <t>Lic. Omar Covarrubias González</t>
    </r>
  </si>
  <si>
    <r>
      <rPr>
        <sz val="6.5"/>
        <color rgb="FF333399"/>
        <rFont val="Arial MT"/>
        <family val="2"/>
      </rPr>
      <t>CARDIOLOGÍA</t>
    </r>
  </si>
  <si>
    <r>
      <rPr>
        <sz val="6.5"/>
        <color rgb="FF333399"/>
        <rFont val="Arial MT"/>
        <family val="2"/>
      </rPr>
      <t>Dr. Leobardo Valle Molina (ENC)</t>
    </r>
  </si>
  <si>
    <r>
      <rPr>
        <sz val="6.5"/>
        <color rgb="FF333399"/>
        <rFont val="Arial MT"/>
        <family val="2"/>
      </rPr>
      <t>ESTADÍSTICA HOSPITALARIA</t>
    </r>
  </si>
  <si>
    <r>
      <rPr>
        <sz val="6.5"/>
        <color rgb="FF333399"/>
        <rFont val="Arial MT"/>
        <family val="2"/>
      </rPr>
      <t>Lic. Marco Antonio Hernández Briseño (ENC)</t>
    </r>
  </si>
  <si>
    <r>
      <rPr>
        <sz val="6.5"/>
        <color rgb="FF333399"/>
        <rFont val="Arial MT"/>
        <family val="2"/>
      </rPr>
      <t>HEMODINAMIA</t>
    </r>
  </si>
  <si>
    <r>
      <rPr>
        <sz val="6.5"/>
        <color rgb="FF333399"/>
        <rFont val="Arial MT"/>
        <family val="2"/>
      </rPr>
      <t>Dr. Heriberto Ontiveros Mercado</t>
    </r>
  </si>
  <si>
    <r>
      <rPr>
        <b/>
        <sz val="6.5"/>
        <color rgb="FF800000"/>
        <rFont val="Arial"/>
        <family val="2"/>
      </rPr>
      <t>SUBDIRECCIÓN DE RECURSOS HUMANOS</t>
    </r>
  </si>
  <si>
    <r>
      <rPr>
        <b/>
        <sz val="6.5"/>
        <color rgb="FF800000"/>
        <rFont val="Arial"/>
        <family val="2"/>
      </rPr>
      <t>LIC. ARTURO BOLAÑOS FAVILA</t>
    </r>
  </si>
  <si>
    <r>
      <rPr>
        <sz val="6.5"/>
        <color rgb="FF333399"/>
        <rFont val="Arial MT"/>
        <family val="2"/>
      </rPr>
      <t>UNIDAD DE CUIDADOS CORONARIOS</t>
    </r>
  </si>
  <si>
    <r>
      <rPr>
        <sz val="6.5"/>
        <color rgb="FF333399"/>
        <rFont val="Arial MT"/>
        <family val="2"/>
      </rPr>
      <t>Dr. Horacio Pérez Salgado</t>
    </r>
  </si>
  <si>
    <r>
      <rPr>
        <sz val="6.5"/>
        <color rgb="FF333399"/>
        <rFont val="Arial MT"/>
        <family val="2"/>
      </rPr>
      <t>OPERACIÓN Y CONTROL DE SERVICIOS PERSONALES</t>
    </r>
  </si>
  <si>
    <r>
      <rPr>
        <sz val="6.5"/>
        <color rgb="FF333399"/>
        <rFont val="Arial MT"/>
        <family val="2"/>
      </rPr>
      <t>Lic. Oscar Sánchez Ayala</t>
    </r>
  </si>
  <si>
    <r>
      <rPr>
        <sz val="6.5"/>
        <color rgb="FF333399"/>
        <rFont val="Arial MT"/>
        <family val="2"/>
      </rPr>
      <t>TOXICOLOGÍA CLÍNICA</t>
    </r>
  </si>
  <si>
    <r>
      <rPr>
        <sz val="6.5"/>
        <color rgb="FF333399"/>
        <rFont val="Arial MT"/>
        <family val="2"/>
      </rPr>
      <t>Dra. Yessika Paola Rodríguez Torres (ENC)</t>
    </r>
  </si>
  <si>
    <r>
      <rPr>
        <sz val="6.5"/>
        <color rgb="FF333399"/>
        <rFont val="Arial MT"/>
        <family val="2"/>
      </rPr>
      <t>RELACIONES LABORALES</t>
    </r>
  </si>
  <si>
    <r>
      <rPr>
        <sz val="6.5"/>
        <color rgb="FF333399"/>
        <rFont val="Arial MT"/>
        <family val="2"/>
      </rPr>
      <t>Lic. Elvia Fuentes Flores</t>
    </r>
  </si>
  <si>
    <r>
      <rPr>
        <b/>
        <sz val="6.5"/>
        <color rgb="FF800000"/>
        <rFont val="Arial"/>
        <family val="2"/>
      </rPr>
      <t>DIVISIÓN DE CIRUGÍA</t>
    </r>
  </si>
  <si>
    <r>
      <rPr>
        <b/>
        <sz val="5.5"/>
        <color rgb="FF800000"/>
        <rFont val="Arial"/>
        <family val="2"/>
      </rPr>
      <t>DRA. INGRID PATRICIA URRUTIA BRETÓN (ENC)</t>
    </r>
  </si>
  <si>
    <r>
      <rPr>
        <sz val="6.5"/>
        <color rgb="FF333399"/>
        <rFont val="Arial MT"/>
        <family val="2"/>
      </rPr>
      <t>SISTEMAS DE NÓMINA</t>
    </r>
  </si>
  <si>
    <r>
      <rPr>
        <sz val="6.5"/>
        <color rgb="FF333399"/>
        <rFont val="Arial MT"/>
        <family val="2"/>
      </rPr>
      <t>Lic. Rafael Romero Denis</t>
    </r>
  </si>
  <si>
    <r>
      <rPr>
        <sz val="6.5"/>
        <color rgb="FF333399"/>
        <rFont val="Arial MT"/>
        <family val="2"/>
      </rPr>
      <t>CIRUGIA GENERAL</t>
    </r>
  </si>
  <si>
    <r>
      <rPr>
        <sz val="6.5"/>
        <color rgb="FF333399"/>
        <rFont val="Arial MT"/>
        <family val="2"/>
      </rPr>
      <t>Dr. Victor Manuel Pinto Angulo (ENC)</t>
    </r>
  </si>
  <si>
    <r>
      <rPr>
        <b/>
        <sz val="6"/>
        <color rgb="FF800000"/>
        <rFont val="Arial"/>
        <family val="2"/>
      </rPr>
      <t>SUBDIRECCIÓN DE RECURSOS MATERIALES Y SERVICIOS</t>
    </r>
  </si>
  <si>
    <r>
      <rPr>
        <b/>
        <sz val="6.5"/>
        <color rgb="FF800000"/>
        <rFont val="Arial"/>
        <family val="2"/>
      </rPr>
      <t>LIC. ANA LUISA OLIVERA GARCÍA</t>
    </r>
  </si>
  <si>
    <r>
      <rPr>
        <sz val="6.5"/>
        <color rgb="FF333399"/>
        <rFont val="Arial MT"/>
        <family val="2"/>
      </rPr>
      <t>OFTALMOLOGÍA</t>
    </r>
  </si>
  <si>
    <r>
      <rPr>
        <sz val="6.5"/>
        <color rgb="FF333399"/>
        <rFont val="Arial MT"/>
        <family val="2"/>
      </rPr>
      <t>Dr. Urbano Manuel Sánchez Cornejo (ENC)</t>
    </r>
  </si>
  <si>
    <r>
      <rPr>
        <sz val="6.5"/>
        <color rgb="FF333399"/>
        <rFont val="Arial MT"/>
        <family val="2"/>
      </rPr>
      <t>ABASTECIMIENTO</t>
    </r>
  </si>
  <si>
    <r>
      <rPr>
        <sz val="6.5"/>
        <color rgb="FF333399"/>
        <rFont val="Arial MT"/>
        <family val="2"/>
      </rPr>
      <t>Lic. Emilio  Morales Tirado</t>
    </r>
  </si>
  <si>
    <r>
      <rPr>
        <sz val="6.5"/>
        <color rgb="FF333399"/>
        <rFont val="Arial MT"/>
        <family val="2"/>
      </rPr>
      <t>ONCOLOGÍA</t>
    </r>
  </si>
  <si>
    <r>
      <rPr>
        <sz val="6.5"/>
        <color rgb="FF333399"/>
        <rFont val="Arial MT"/>
        <family val="2"/>
      </rPr>
      <t>Dr. Erik Efraín Sosa Durán  (ENC)</t>
    </r>
  </si>
  <si>
    <r>
      <rPr>
        <sz val="6.5"/>
        <color rgb="FF333399"/>
        <rFont val="Arial MT"/>
        <family val="2"/>
      </rPr>
      <t>SERVICIOS GENERALES</t>
    </r>
  </si>
  <si>
    <r>
      <rPr>
        <sz val="6.5"/>
        <color rgb="FF333399"/>
        <rFont val="Arial MT"/>
        <family val="2"/>
      </rPr>
      <t>Lic. Jorge Oswaldo Martínez Rodríguez</t>
    </r>
  </si>
  <si>
    <r>
      <rPr>
        <sz val="6.5"/>
        <color rgb="FF333399"/>
        <rFont val="Arial MT"/>
        <family val="2"/>
      </rPr>
      <t>UNIDAD DE CUIDADOS PALIATIVOS</t>
    </r>
  </si>
  <si>
    <r>
      <rPr>
        <sz val="6.5"/>
        <color rgb="FF333399"/>
        <rFont val="Arial MT"/>
        <family val="2"/>
      </rPr>
      <t>Dra. Alma Delia Domínguez Marín (ENC)</t>
    </r>
  </si>
  <si>
    <r>
      <rPr>
        <sz val="6.5"/>
        <color rgb="FF333399"/>
        <rFont val="Arial MT"/>
        <family val="2"/>
      </rPr>
      <t>ALMACENES E INVENTARIOS</t>
    </r>
  </si>
  <si>
    <r>
      <rPr>
        <sz val="6.5"/>
        <color rgb="FF333399"/>
        <rFont val="Arial MT"/>
        <family val="2"/>
      </rPr>
      <t>Lic. Elia Reyes Sánchez</t>
    </r>
  </si>
  <si>
    <r>
      <rPr>
        <sz val="6.5"/>
        <color rgb="FF333399"/>
        <rFont val="Arial MT"/>
        <family val="2"/>
      </rPr>
      <t>ORTOPEDIA Y TRAUMATOLOGíA</t>
    </r>
  </si>
  <si>
    <r>
      <rPr>
        <sz val="6.5"/>
        <color rgb="FF333399"/>
        <rFont val="Arial MT"/>
        <family val="2"/>
      </rPr>
      <t>Dr. Leobardo Guerrero Beltrán</t>
    </r>
  </si>
  <si>
    <r>
      <rPr>
        <b/>
        <sz val="6.5"/>
        <color rgb="FF800000"/>
        <rFont val="Arial"/>
        <family val="2"/>
      </rPr>
      <t>SUBDIRECCIÓN DE RECURSOS FINANCIEROS</t>
    </r>
  </si>
  <si>
    <r>
      <rPr>
        <b/>
        <sz val="6"/>
        <color rgb="FF800000"/>
        <rFont val="Arial"/>
        <family val="2"/>
      </rPr>
      <t>MTRA. SHEILA GUADALUPE LÓPEZ SORIANO</t>
    </r>
  </si>
  <si>
    <r>
      <rPr>
        <sz val="6.5"/>
        <color rgb="FF333399"/>
        <rFont val="Arial MT"/>
        <family val="2"/>
      </rPr>
      <t>OTORRINOLARINGOLOGÍA</t>
    </r>
  </si>
  <si>
    <r>
      <rPr>
        <sz val="6.5"/>
        <color rgb="FF333399"/>
        <rFont val="Arial MT"/>
        <family val="2"/>
      </rPr>
      <t>Dr. Leonardo Padilla Aguilar (ENC)</t>
    </r>
  </si>
  <si>
    <r>
      <rPr>
        <sz val="6.5"/>
        <color rgb="FF333399"/>
        <rFont val="Arial MT"/>
        <family val="2"/>
      </rPr>
      <t>CONTABILIDAD</t>
    </r>
  </si>
  <si>
    <r>
      <rPr>
        <sz val="6.5"/>
        <color rgb="FF333399"/>
        <rFont val="Arial MT"/>
        <family val="2"/>
      </rPr>
      <t>Mtra. Liliana Terán Loyola</t>
    </r>
  </si>
  <si>
    <r>
      <rPr>
        <sz val="6.5"/>
        <color rgb="FF333399"/>
        <rFont val="Arial MT"/>
        <family val="2"/>
      </rPr>
      <t>CIRUGÍA PLÁSTICA Y RECONSTRUCTIVA</t>
    </r>
  </si>
  <si>
    <r>
      <rPr>
        <sz val="6.5"/>
        <color rgb="FF333399"/>
        <rFont val="Arial MT"/>
        <family val="2"/>
      </rPr>
      <t>Dr. Alfredo Lima Romero (ENC)</t>
    </r>
  </si>
  <si>
    <r>
      <rPr>
        <sz val="6.5"/>
        <color rgb="FF333399"/>
        <rFont val="Arial MT"/>
        <family val="2"/>
      </rPr>
      <t>INTEGRACIÓN PRESUPUESTAL</t>
    </r>
  </si>
  <si>
    <r>
      <rPr>
        <sz val="6.5"/>
        <color rgb="FF333399"/>
        <rFont val="Arial MT"/>
        <family val="2"/>
      </rPr>
      <t>Lic. Leslye Labastida Castro</t>
    </r>
  </si>
  <si>
    <r>
      <rPr>
        <sz val="6.5"/>
        <color rgb="FF333399"/>
        <rFont val="Arial MT"/>
        <family val="2"/>
      </rPr>
      <t>UROLOGÍA</t>
    </r>
  </si>
  <si>
    <r>
      <rPr>
        <sz val="6.5"/>
        <color rgb="FF333399"/>
        <rFont val="Arial MT"/>
        <family val="2"/>
      </rPr>
      <t>Dr. Omar Hernández León (ENC)</t>
    </r>
  </si>
  <si>
    <r>
      <rPr>
        <sz val="6.5"/>
        <color rgb="FF333399"/>
        <rFont val="Arial MT"/>
        <family val="2"/>
      </rPr>
      <t>TESORERÍA</t>
    </r>
  </si>
  <si>
    <r>
      <rPr>
        <sz val="6.5"/>
        <color rgb="FF333399"/>
        <rFont val="Arial MT"/>
        <family val="2"/>
      </rPr>
      <t>Lic. Gerardo Moreno Hernández</t>
    </r>
  </si>
  <si>
    <r>
      <rPr>
        <sz val="6.5"/>
        <color rgb="FF333399"/>
        <rFont val="Arial MT"/>
        <family val="2"/>
      </rPr>
      <t>CIRUGIA MAXILOFACIAL</t>
    </r>
  </si>
  <si>
    <r>
      <rPr>
        <sz val="6.5"/>
        <color rgb="FF333399"/>
        <rFont val="Arial MT"/>
        <family val="2"/>
      </rPr>
      <t>Dr. Juan José Trujillo Fandiño (ENC)</t>
    </r>
  </si>
  <si>
    <r>
      <rPr>
        <sz val="6.5"/>
        <color rgb="FF333399"/>
        <rFont val="Arial MT"/>
        <family val="2"/>
      </rPr>
      <t>PROYECTOS DE INVERSION Y COSTOS</t>
    </r>
  </si>
  <si>
    <r>
      <rPr>
        <sz val="6.5"/>
        <color rgb="FF333399"/>
        <rFont val="Arial MT"/>
        <family val="2"/>
      </rPr>
      <t>Lic. Dayana Michelle Jiménez Osnaya</t>
    </r>
  </si>
  <si>
    <r>
      <rPr>
        <sz val="6.5"/>
        <color rgb="FF333399"/>
        <rFont val="Arial MT"/>
        <family val="2"/>
      </rPr>
      <t>QUIRÓFANOS</t>
    </r>
  </si>
  <si>
    <r>
      <rPr>
        <sz val="6.5"/>
        <color rgb="FF333399"/>
        <rFont val="Arial MT"/>
        <family val="2"/>
      </rPr>
      <t>Dra. Sandra Olivares Cruz (ENC)</t>
    </r>
  </si>
  <si>
    <r>
      <rPr>
        <b/>
        <sz val="6.5"/>
        <color rgb="FF800000"/>
        <rFont val="Arial"/>
        <family val="2"/>
      </rPr>
      <t>SUBDIRECCIÓN DE CONSERVACIÓN Y MANTENIMIENTO</t>
    </r>
  </si>
  <si>
    <r>
      <rPr>
        <b/>
        <sz val="6.5"/>
        <color rgb="FF800000"/>
        <rFont val="Arial"/>
        <family val="2"/>
      </rPr>
      <t>ING. LUIS OROZCO MARTÍNEZ</t>
    </r>
  </si>
  <si>
    <r>
      <rPr>
        <sz val="6.5"/>
        <color rgb="FF333399"/>
        <rFont val="Arial MT"/>
        <family val="2"/>
      </rPr>
      <t>ENDOSCOPÍA</t>
    </r>
  </si>
  <si>
    <r>
      <rPr>
        <sz val="6.5"/>
        <color rgb="FF333399"/>
        <rFont val="Arial MT"/>
        <family val="2"/>
      </rPr>
      <t>Dr. Alberto Bazán Soto</t>
    </r>
  </si>
  <si>
    <r>
      <rPr>
        <sz val="6.5"/>
        <color rgb="FF333399"/>
        <rFont val="Arial MT"/>
        <family val="2"/>
      </rPr>
      <t>INGENIERÍA BIOMÉDICA</t>
    </r>
  </si>
  <si>
    <r>
      <rPr>
        <sz val="6.5"/>
        <color rgb="FF333399"/>
        <rFont val="Arial MT"/>
        <family val="2"/>
      </rPr>
      <t>Mtra. Miriam Lissette Godínez Torres</t>
    </r>
  </si>
  <si>
    <r>
      <rPr>
        <sz val="6.5"/>
        <color rgb="FF333399"/>
        <rFont val="Arial MT"/>
        <family val="2"/>
      </rPr>
      <t>TRASPLANTES</t>
    </r>
  </si>
  <si>
    <r>
      <rPr>
        <sz val="6.5"/>
        <color rgb="FF333399"/>
        <rFont val="Arial MT"/>
        <family val="2"/>
      </rPr>
      <t>Dra. Paulina Carpinteyro Espin</t>
    </r>
  </si>
  <si>
    <r>
      <rPr>
        <sz val="6.5"/>
        <color rgb="FF333399"/>
        <rFont val="Arial MT"/>
        <family val="2"/>
      </rPr>
      <t>MANTENIMIENTO</t>
    </r>
  </si>
  <si>
    <r>
      <rPr>
        <sz val="6.5"/>
        <color rgb="FF333399"/>
        <rFont val="Arial MT"/>
        <family val="2"/>
      </rPr>
      <t>Mtro. Juan César Argumosa Zárate</t>
    </r>
  </si>
  <si>
    <r>
      <rPr>
        <b/>
        <sz val="3.5"/>
        <color rgb="FF333399"/>
        <rFont val="Arial"/>
        <family val="2"/>
      </rPr>
      <t>COORDINACIÓN HOSPITALARIA DE DONACIÓN DE ÓRGANOS Y TÉJIDOS CON FINES DE TRASPLANTES</t>
    </r>
  </si>
  <si>
    <r>
      <rPr>
        <sz val="6.5"/>
        <color rgb="FF333399"/>
        <rFont val="Arial MT"/>
        <family val="2"/>
      </rPr>
      <t>Dra. Nadia Paola Paredes Munive (ENC)</t>
    </r>
  </si>
  <si>
    <r>
      <rPr>
        <sz val="6.5"/>
        <color rgb="FF333399"/>
        <rFont val="Arial MT"/>
        <family val="2"/>
      </rPr>
      <t>PROTECCIÓN CIVIL</t>
    </r>
  </si>
  <si>
    <r>
      <rPr>
        <sz val="6.5"/>
        <color rgb="FF333399"/>
        <rFont val="Arial MT"/>
        <family val="2"/>
      </rPr>
      <t>Lic. Jorge Armando Benítez Corona</t>
    </r>
  </si>
  <si>
    <r>
      <rPr>
        <sz val="4.5"/>
        <color rgb="FF333399"/>
        <rFont val="Arial MT"/>
        <family val="2"/>
      </rPr>
      <t>LABORATORIO DE BANCO DE CÉLULAS TRONCALES E HISTOCOMPATIBILIDAD</t>
    </r>
  </si>
  <si>
    <r>
      <rPr>
        <sz val="5.5"/>
        <color rgb="FF333399"/>
        <rFont val="Arial MT"/>
        <family val="2"/>
      </rPr>
      <t>M. en C. María de los Dolores Delgado Ochoa  (ENC)</t>
    </r>
  </si>
  <si>
    <r>
      <rPr>
        <sz val="6.5"/>
        <color rgb="FF333399"/>
        <rFont val="Arial MT"/>
        <family val="2"/>
      </rPr>
      <t>OBRAS</t>
    </r>
  </si>
  <si>
    <r>
      <rPr>
        <sz val="6.5"/>
        <color rgb="FF333399"/>
        <rFont val="Arial MT"/>
        <family val="2"/>
      </rPr>
      <t>Arq. Jaime Rodríguez Martínez</t>
    </r>
  </si>
  <si>
    <r>
      <rPr>
        <sz val="6.5"/>
        <color rgb="FF333399"/>
        <rFont val="Arial MT"/>
        <family val="2"/>
      </rPr>
      <t>ANESTESIOLOGÍA</t>
    </r>
  </si>
  <si>
    <r>
      <rPr>
        <sz val="6.5"/>
        <color rgb="FF333399"/>
        <rFont val="Arial MT"/>
        <family val="2"/>
      </rPr>
      <t>Dra. Xóchitl Popoca Mondragón (ENC)</t>
    </r>
  </si>
  <si>
    <t>Director general Dr. Gustavo Esteban Lugo Zamudio</t>
  </si>
  <si>
    <t>ENCARGADO</t>
  </si>
  <si>
    <t>LUGAR</t>
  </si>
  <si>
    <t>FAICI</t>
  </si>
  <si>
    <t>Edificio B, Piso 1</t>
  </si>
  <si>
    <t>HJM</t>
  </si>
  <si>
    <t>Edificio D, Planta Baja</t>
  </si>
  <si>
    <t>Edificio F, Planta Baja</t>
  </si>
  <si>
    <t>Edificio C, Planta Baja</t>
  </si>
  <si>
    <t>Edificio G, Piso 2</t>
  </si>
  <si>
    <t>Edificio A, Planta Baja</t>
  </si>
  <si>
    <t>Edificio A-1, Planta Baja</t>
  </si>
  <si>
    <t>Edificio A, Piso 2</t>
  </si>
  <si>
    <t>Edificio D, Piso 2</t>
  </si>
  <si>
    <t>Edificio B, Planta Baja (Pasando Juridico)</t>
  </si>
  <si>
    <t>Edificio A, Piso 1</t>
  </si>
  <si>
    <t>Edificio D, Piso 3</t>
  </si>
  <si>
    <t>Edificio B, Planta Baja</t>
  </si>
  <si>
    <t>Edificio A, Piso 3</t>
  </si>
  <si>
    <t>Edificio C, Piso 1</t>
  </si>
  <si>
    <t>Edificio D, Piso 1</t>
  </si>
  <si>
    <t>Edificio D, Piso 4</t>
  </si>
  <si>
    <t>Juárez del Centro</t>
  </si>
  <si>
    <t>CONSEJERO 1</t>
  </si>
  <si>
    <t>CONSEJERO 2</t>
  </si>
  <si>
    <t>CONSEJERO 3</t>
  </si>
  <si>
    <t>JEFE DE DEPARTAMENTO ADSCRITO A LA OFICINA DE REPRESENTACIÓN 1</t>
  </si>
  <si>
    <t>JEFE DE DEPARTAMENTO ADSCRITO A LA OFICINA DE REPRESENTACIÓN 2</t>
  </si>
  <si>
    <t>JEFE DE DEPARTAMENTO ADSCRITO A LA OFICINA DE REPRESENTACIÓN 3</t>
  </si>
  <si>
    <t>JEFE DE DEPARTAMENTO ADSCRITO A LA OFICINA DE REPRESENTACIÓN 4</t>
  </si>
  <si>
    <t>JEFE DE DEPARTAMENTO ADSCRITO A LA OFICINA DE REPRESENTACIÓN 5</t>
  </si>
  <si>
    <t>SUBDIRECTOR DE ÁREA ADSCRITO A LA OFICINA DE REPRESENTACIÓN 2</t>
  </si>
  <si>
    <t>DETALLE</t>
  </si>
  <si>
    <t>Detalle</t>
  </si>
  <si>
    <t>Dirección</t>
  </si>
  <si>
    <t>Unidad</t>
  </si>
  <si>
    <t>División</t>
  </si>
  <si>
    <t>Laboratorio</t>
  </si>
  <si>
    <t>Coordinación</t>
  </si>
  <si>
    <t>Servicio</t>
  </si>
  <si>
    <t>Subdirección</t>
  </si>
  <si>
    <t>W:\16.07.2024 SIH TODOS\2025\respuesta de FAICI ABRIL 2025\FAICI 2025 ADMISION URGENCIAS.PDF</t>
  </si>
  <si>
    <t>W:\16.07.2024 SIH TODOS\2025\respuesta de FAICI ABRIL 2025\FAICI 2025 ALMACENES E INVENTARIOS.PDF</t>
  </si>
  <si>
    <t>W:\16.07.2024 SIH TODOS\2025\respuesta de FAICI ABRIL 2025\FAICI 2025 ANALISIS DE PROCESOS.pdf</t>
  </si>
  <si>
    <t>W:\16.07.2024 SIH TODOS\2025\respuesta de FAICI ABRIL 2025\FAICI 2025 ANGIOLOGIA.pdf</t>
  </si>
  <si>
    <t>W:\16.07.2024 SIH TODOS\2025\respuesta de FAICI ABRIL 2025\FAICI 2025 APOYO NUTRICIO.pdf</t>
  </si>
  <si>
    <t>W:\16.07.2024 SIH TODOS\2025\respuesta de FAICI ABRIL 2025\FAICI 2025 BANCO DE SANGRE.pdf</t>
  </si>
  <si>
    <t>W:\16.07.2024 SIH TODOS\2025\respuesta de FAICI ABRIL 2025\FAICI 2025 CARDIOLOGIA.pdf</t>
  </si>
  <si>
    <t>FECHAS</t>
  </si>
  <si>
    <t>NOMBRES</t>
  </si>
  <si>
    <t>VALIDACIÓN</t>
  </si>
  <si>
    <t>FAICI 2025 nomina</t>
  </si>
  <si>
    <t>FAICI 2025 estadistica</t>
  </si>
  <si>
    <t>FAICI 2025 RELACIONES LABORALES</t>
  </si>
  <si>
    <t>FAICI 2025 PROYECTOS DE INVERSIàN</t>
  </si>
  <si>
    <t>FAICI 2025 OBRAS</t>
  </si>
  <si>
    <t>FAICI 2025 TESORERIA</t>
  </si>
  <si>
    <t>FAICI 2025 CENTRO DE MEZCLAS</t>
  </si>
  <si>
    <t>FAICI 2025 ESC DE ENF</t>
  </si>
  <si>
    <t>FAICI 2025 TRABAJO SOCIAL</t>
  </si>
  <si>
    <t>FAICI 2025 APOYO NUTRICIO</t>
  </si>
  <si>
    <t>FAICI 2025 SUBDIR REC HUMAN</t>
  </si>
  <si>
    <t>FAICI 2025 SERV GRALES</t>
  </si>
  <si>
    <t>FAICI 2025 TRASPLANTES</t>
  </si>
  <si>
    <t>FAICI 2025 CONSULTA EXTERNA</t>
  </si>
  <si>
    <t>FAICI 2025 NEONATOLOGIA</t>
  </si>
  <si>
    <t>FAICI 2025 EXTENSION CONTINUA</t>
  </si>
  <si>
    <t>FAICI 2025 LABORATORIO</t>
  </si>
  <si>
    <t>FAICI 2025 SUBDIR ENSE¥ANZA</t>
  </si>
  <si>
    <t>FAICI 2025 OTORRINO</t>
  </si>
  <si>
    <t>FAICI 2025 LAB DE GENETICA</t>
  </si>
  <si>
    <t>FAICI 2025 GENETICA</t>
  </si>
  <si>
    <t>FAICI 2025 MAXILOFACIAL</t>
  </si>
  <si>
    <t>FAICI 2025 U JURIDICA</t>
  </si>
  <si>
    <t>FAICI 2025 ALMACENES E INVENTARIOS</t>
  </si>
  <si>
    <t>FAICI 2025 SEGURIDAD RADIOLOGICA</t>
  </si>
  <si>
    <t>FAICI 2025 UNIDAD DE TRANSPARENCIA</t>
  </si>
  <si>
    <t>FAICI 2025 NEUROFISIOLOGIA</t>
  </si>
  <si>
    <t>FAICI 2025 ORTOPEDIA Y TRAUMA</t>
  </si>
  <si>
    <t>FAICI 2025 ADMISION HOSP</t>
  </si>
  <si>
    <t>FAICI 2025 MEDICINA INTERNA</t>
  </si>
  <si>
    <t>FAICI 2025 MEDICINA NUCLEAR</t>
  </si>
  <si>
    <t>FAICI ALERGIA E INMUNOLOGIA CLINICA</t>
  </si>
  <si>
    <t>FAICI 2025 ADMISION URGENCIAS</t>
  </si>
  <si>
    <t>FAICI 2025 ANALISIS DE PROCESOS</t>
  </si>
  <si>
    <t>FAICI 2025 ANGIOLOGIA</t>
  </si>
  <si>
    <t>FAICI 2025 BANCO DE SANGRE</t>
  </si>
  <si>
    <t>FAICI 2025 CARDIOLOGIA</t>
  </si>
  <si>
    <t>FAICI 2025 CIIMEIT</t>
  </si>
  <si>
    <t>FAICI 2025 DEDI</t>
  </si>
  <si>
    <t>FAICI 2025 DEPTO COORDINAC</t>
  </si>
  <si>
    <t>FAICI 2025 DIV GINECO PED</t>
  </si>
  <si>
    <t>FAICI 2025 endoscopia</t>
  </si>
  <si>
    <t>FAICI 2025 FARMACOVIGILANCIA</t>
  </si>
  <si>
    <t>FAICI 2025 GINECO_OBST</t>
  </si>
  <si>
    <t>FAICI 2025 HOMEOPATIA</t>
  </si>
  <si>
    <t>FAICI 2025 MANTENIMIENTO</t>
  </si>
  <si>
    <t>FAICI 2025 NUTRICION</t>
  </si>
  <si>
    <t>FAICI 2025 oncohematoped</t>
  </si>
  <si>
    <t>FAICI 2025 OPERACIàN Y CONTROL DE SRV PE</t>
  </si>
  <si>
    <t>FAICI 2025 PREGRADO</t>
  </si>
  <si>
    <t>FAICI 2025 PROTECCIàN CIVIL</t>
  </si>
  <si>
    <t>FAICI 2025 PSIQUIATRIA Y SALUD MENTAL</t>
  </si>
  <si>
    <t>FAICI 2025 RADIODIAGNOSTICO ACTUALIZADO</t>
  </si>
  <si>
    <t>FAICI 2025 SUBDIR REC MATERI</t>
  </si>
  <si>
    <t>FAICI 2025 URGENCIAS PEDIATRICAS</t>
  </si>
  <si>
    <t>W:\16.07.2024 SIH TODOS\2025\respuesta de FAICI ABRIL 2025\FAICI 2025 CENTRO DE MEZCLAS.pdf</t>
  </si>
  <si>
    <t>W:\16.07.2024 SIH TODOS\2025\respuesta de FAICI ABRIL 2025\FAICI 2025 CIIMEIT.pdf</t>
  </si>
  <si>
    <t>W:\16.07.2024 SIH TODOS\2025\respuesta de FAICI ABRIL 2025</t>
  </si>
  <si>
    <t>.</t>
  </si>
  <si>
    <t>W:\16.07.2024 SIH TODOS\2025\respuesta de FAICI ABRIL 2025\FAICI 2025 DEDI.pdf</t>
  </si>
  <si>
    <t>W:\16.07.2024 SIH TODOS\2025\respuesta de FAICI ABRIL 2025\FAICI 2025 DEPTO. COORDINACIÓN DE ARCHIVOS.pdf</t>
  </si>
  <si>
    <t>W:\16.07.2024 SIH TODOS\2025\respuesta de FAICI ABRIL 2025\FAICI 2025 DIV GINECO PED.pdf</t>
  </si>
  <si>
    <t>W:\16.07.2024 SIH TODOS\2025\respuesta de FAICI ABRIL 2025\FAICI 2025 endoscopia.pdf</t>
  </si>
  <si>
    <t>W:\16.07.2024 SIH TODOS\2025\respuesta de FAICI ABRIL 2025\FAICI 2025 ESC DE ENF..pdf</t>
  </si>
  <si>
    <t>W:\16.07.2024 SIH TODOS\2025\respuesta de FAICI ABRIL 2025\FAICI 2025 estadistica.pdf</t>
  </si>
  <si>
    <t>W:\16.07.2024 SIH TODOS\2025\respuesta de FAICI ABRIL 2025\FAICI 2025 EXTENSION CONTINUA.PDF</t>
  </si>
  <si>
    <t>W:\16.07.2024 SIH TODOS\2025\respuesta de FAICI ABRIL 2025\FAICI 2025 FARMACOVIGILANCIA.pdf</t>
  </si>
  <si>
    <t>W:\16.07.2024 SIH TODOS\2025\respuesta de FAICI ABRIL 2025\FAICI 2025 GENETICA.PDF</t>
  </si>
  <si>
    <t>W:\16.07.2024 SIH TODOS\2025\respuesta de FAICI ABRIL 2025\FAICI 2025 GINECO_OBST.pdf</t>
  </si>
  <si>
    <t>W:\16.07.2024 SIH TODOS\2025\respuesta de FAICI ABRIL 2025\FAICI 2025 HOMEOPATIA.pdf</t>
  </si>
  <si>
    <t>W:\16.07.2024 SIH TODOS\2025\respuesta de FAICI ABRIL 2025\FAICI 2025 LAB DE GENETICA.PDF</t>
  </si>
  <si>
    <t>W:\16.07.2024 SIH TODOS\2025\respuesta de FAICI ABRIL 2025\FAICI 2025 LABORATORIO.PDF</t>
  </si>
  <si>
    <t>W:\16.07.2024 SIH TODOS\2025\respuesta de FAICI ABRIL 2025\FAICI 2025 MANTENIMIENTO.pdf</t>
  </si>
  <si>
    <t>W:\16.07.2024 SIH TODOS\2025\respuesta de FAICI ABRIL 2025\FAICI 2025 MAXILOFACIAL.PDF</t>
  </si>
  <si>
    <t>W:\16.07.2024 SIH TODOS\2025\respuesta de FAICI ABRIL 2025\FAICI 2025 MEDICINA INTERNA.PDF</t>
  </si>
  <si>
    <t>W:\16.07.2024 SIH TODOS\2025\respuesta de FAICI ABRIL 2025\FAICI 2025 MEDICINA NUCLEAR.PDF</t>
  </si>
  <si>
    <t>W:\16.07.2024 SIH TODOS\2025\respuesta de FAICI ABRIL 2025\FAICI 2025 NEONATOLOGIA.PDF</t>
  </si>
  <si>
    <t>W:\16.07.2024 SIH TODOS\2025\respuesta de FAICI ABRIL 2025\FAICI 2025 NEUROFISIOLOGIA.PDF</t>
  </si>
  <si>
    <t>W:\16.07.2024 SIH TODOS\2025\respuesta de FAICI ABRIL 2025\FAICI 2025 nomina.pdf</t>
  </si>
  <si>
    <t>W:\16.07.2024 SIH TODOS\2025\respuesta de FAICI ABRIL 2025\FAICI 2025 NUTRICION.pdf</t>
  </si>
  <si>
    <t>W:\16.07.2024 SIH TODOS\2025\respuesta de FAICI ABRIL 2025\FAICI 2025 OBRAS.pdf</t>
  </si>
  <si>
    <t>W:\16.07.2024 SIH TODOS\2025\respuesta de FAICI ABRIL 2025\FAICI 2025 OFTALMOLOGÍA.pdf</t>
  </si>
  <si>
    <t>FAICI 2025 OFTALMOLOGIA</t>
  </si>
  <si>
    <t>W:\16.07.2024 SIH TODOS\2025\respuesta de FAICI ABRIL 2025\FAICI 2025 oncohematoped.pdf</t>
  </si>
  <si>
    <t>W:\16.07.2024 SIH TODOS\2025\respuesta de FAICI ABRIL 2025\FAICI 2025 OPERACIÓN Y CONTROL DE SRV PER.pdf</t>
  </si>
  <si>
    <t>W:\16.07.2024 SIH TODOS\2025\respuesta de FAICI ABRIL 2025\FAICI 2025 ORTOPEDIA Y TRAUMA.PDF</t>
  </si>
  <si>
    <t>W:\16.07.2024 SIH TODOS\2025\respuesta de FAICI ABRIL 2025\FAICI 2025 OTORRINO.PDF</t>
  </si>
  <si>
    <t>W:\16.07.2024 SIH TODOS\2025\respuesta de FAICI ABRIL 2025\FAICI 2025 PREGRADO.pdf</t>
  </si>
  <si>
    <t>W:\16.07.2024 SIH TODOS\2025\respuesta de FAICI ABRIL 2025\FAICI 2025 PROTECCIÓN CIVIL.pdf</t>
  </si>
  <si>
    <t>W:\16.07.2024 SIH TODOS\2025\respuesta de FAICI ABRIL 2025\FAICI 2025 PROYECTOS DE INVERSIÓN.pdf</t>
  </si>
  <si>
    <t>W:\16.07.2024 SIH TODOS\2025\respuesta de FAICI ABRIL 2025\FAICI 2025 PSIQUIATRIA Y SALUD MENTAL.pdf</t>
  </si>
  <si>
    <t>W:\16.07.2024 SIH TODOS\2025\respuesta de FAICI ABRIL 2025\FAICI 2025 RADIODIAGNOSTICO ACTUALIZADO.pdf</t>
  </si>
  <si>
    <t>W:\16.07.2024 SIH TODOS\2025\respuesta de FAICI ABRIL 2025\FAICI 2025 RELACIONES LABORALES.pdf</t>
  </si>
  <si>
    <t>W:\16.07.2024 SIH TODOS\2025\respuesta de FAICI ABRIL 2025\FAICI 2025 SEGURIDAD RADIOLOGICA.PDF</t>
  </si>
  <si>
    <t>W:\16.07.2024 SIH TODOS\2025\respuesta de FAICI ABRIL 2025\FAICI 2025 SERV. GRALES..PDF</t>
  </si>
  <si>
    <t>W:\16.07.2024 SIH TODOS\2025\respuesta de FAICI ABRIL 2025\FAICI 2025 SUBDIR ENSEÑANZA.PDF</t>
  </si>
  <si>
    <t>W:\16.07.2024 SIH TODOS\2025\respuesta de FAICI ABRIL 2025\FAICI 2025 SUBDIR. REC HUMANOS.pdf</t>
  </si>
  <si>
    <t>W:\16.07.2024 SIH TODOS\2025\respuesta de FAICI ABRIL 2025\FAICI 2025 SUBDIR. REC MATERIALES.pdf</t>
  </si>
  <si>
    <t>W:\16.07.2024 SIH TODOS\2025\respuesta de FAICI ABRIL 2025\FAICI 2025 TESORERIA.pdf</t>
  </si>
  <si>
    <t>W:\16.07.2024 SIH TODOS\2025\respuesta de FAICI ABRIL 2025\FAICI 2025 TRABAJO SOCIAL.pdf</t>
  </si>
  <si>
    <t>W:\16.07.2024 SIH TODOS\2025\respuesta de FAICI ABRIL 2025\FAICI 2025 TRASPLANTES.PDF</t>
  </si>
  <si>
    <t>W:\16.07.2024 SIH TODOS\2025\respuesta de FAICI ABRIL 2025\FAICI 2025 U. JURIDICA.PDF</t>
  </si>
  <si>
    <t>W:\16.07.2024 SIH TODOS\2025\respuesta de FAICI ABRIL 2025\FAICI 2025 UNIDAD DE TRANSPARENCIA.PDF</t>
  </si>
  <si>
    <t>W:\16.07.2024 SIH TODOS\2025\respuesta de FAICI ABRIL 2025\FAICI 2025 URGENCIAS PEDIATRICAS.pdf</t>
  </si>
  <si>
    <t>W:\16.07.2024 SIH TODOS\2025\respuesta de FAICI ABRIL 2025\FAICI ALERGIA E INMUNOLOGIA CLINICA.PDF</t>
  </si>
  <si>
    <t>OK</t>
  </si>
  <si>
    <t>EXTRAS</t>
  </si>
  <si>
    <t>SI</t>
  </si>
  <si>
    <t>N/A</t>
  </si>
  <si>
    <t>ok</t>
  </si>
  <si>
    <t>DR. ANTONIO GUTIÉRREZ RAMÍREZ (Encargado)</t>
  </si>
  <si>
    <t>Edificio D, Piso 3 (Lado Sur)</t>
  </si>
  <si>
    <t>Departamento</t>
  </si>
  <si>
    <t>Área de Oncología</t>
  </si>
  <si>
    <t>n/a</t>
  </si>
  <si>
    <t>Área de Alergía e Inmunología</t>
  </si>
  <si>
    <t>Área de coordinación de archivos y gestión documental</t>
  </si>
  <si>
    <t>Área de Trasplantes</t>
  </si>
  <si>
    <t>Área de Genética</t>
  </si>
  <si>
    <t>Área de Banco de sangre</t>
  </si>
  <si>
    <t>Área de cuidados intensivos adultos</t>
  </si>
  <si>
    <t>Edificio B,Piso 1 (Aula A)</t>
  </si>
  <si>
    <t>Check list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</si>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</sst>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yy\.m\.d;@"/>
    <numFmt numFmtId="166" formatCode="0.0%"/>
  </numFmts>
  <fonts count="36" x14ac:knownFonts="1">
    <font>
      <sz val="9"/>
      <color theme="1" tint="0.499984740745262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10"/>
      <color rgb="FF00000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sz val="6.5"/>
      <name val="Arial"/>
      <family val="2"/>
    </font>
    <font>
      <b/>
      <sz val="6"/>
      <name val="Arial"/>
      <family val="2"/>
    </font>
    <font>
      <b/>
      <sz val="5.5"/>
      <name val="Arial"/>
      <family val="2"/>
    </font>
    <font>
      <b/>
      <sz val="5"/>
      <name val="Arial"/>
      <family val="2"/>
    </font>
    <font>
      <b/>
      <sz val="3.5"/>
      <name val="Arial"/>
      <family val="2"/>
    </font>
    <font>
      <b/>
      <sz val="6.5"/>
      <color rgb="FF800000"/>
      <name val="Arial"/>
      <family val="2"/>
    </font>
    <font>
      <sz val="6.5"/>
      <color rgb="FF333399"/>
      <name val="Arial MT"/>
      <family val="2"/>
    </font>
    <font>
      <sz val="6.5"/>
      <name val="Arial MT"/>
    </font>
    <font>
      <b/>
      <sz val="6"/>
      <color rgb="FF800000"/>
      <name val="Arial"/>
      <family val="2"/>
    </font>
    <font>
      <sz val="6"/>
      <name val="Arial MT"/>
    </font>
    <font>
      <sz val="6"/>
      <color rgb="FF333399"/>
      <name val="Arial MT"/>
      <family val="2"/>
    </font>
    <font>
      <sz val="5"/>
      <name val="Arial MT"/>
    </font>
    <font>
      <sz val="5"/>
      <color rgb="FF333399"/>
      <name val="Arial MT"/>
      <family val="2"/>
    </font>
    <font>
      <sz val="5.5"/>
      <name val="Arial MT"/>
    </font>
    <font>
      <sz val="5.5"/>
      <color rgb="FF333399"/>
      <name val="Arial MT"/>
      <family val="2"/>
    </font>
    <font>
      <sz val="4.5"/>
      <name val="Arial MT"/>
    </font>
    <font>
      <sz val="4.5"/>
      <color rgb="FF333399"/>
      <name val="Arial MT"/>
      <family val="2"/>
    </font>
    <font>
      <b/>
      <sz val="5.5"/>
      <color rgb="FF800000"/>
      <name val="Arial"/>
      <family val="2"/>
    </font>
    <font>
      <b/>
      <sz val="5"/>
      <color rgb="FF800000"/>
      <name val="Arial"/>
      <family val="2"/>
    </font>
    <font>
      <b/>
      <sz val="3.5"/>
      <color rgb="FF333399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u/>
      <sz val="9"/>
      <color theme="10"/>
      <name val="Century Gothic"/>
      <family val="2"/>
      <scheme val="major"/>
    </font>
    <font>
      <sz val="9"/>
      <color theme="1" tint="0.499984740745262"/>
      <name val="Century Gothic"/>
      <family val="2"/>
      <scheme val="major"/>
    </font>
    <font>
      <b/>
      <sz val="11"/>
      <color theme="1" tint="0.499984740745262"/>
      <name val="Century Gothic"/>
      <family val="2"/>
      <scheme val="major"/>
    </font>
    <font>
      <sz val="9"/>
      <color theme="1"/>
      <name val="Century Gothic"/>
      <family val="2"/>
      <scheme val="major"/>
    </font>
    <font>
      <sz val="8"/>
      <color theme="1"/>
      <name val="Arial"/>
      <family val="2"/>
    </font>
    <font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</patternFill>
    </fill>
    <fill>
      <patternFill patternType="solid">
        <fgColor rgb="FFC0C0C0"/>
      </patternFill>
    </fill>
    <fill>
      <patternFill patternType="solid">
        <fgColor rgb="FF333300"/>
      </patternFill>
    </fill>
    <fill>
      <patternFill patternType="solid">
        <fgColor rgb="FFFF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>
      <alignment vertical="center"/>
    </xf>
    <xf numFmtId="0" fontId="3" fillId="0" borderId="1" applyNumberFormat="0" applyProtection="0">
      <alignment vertical="center"/>
    </xf>
    <xf numFmtId="0" fontId="4" fillId="0" borderId="0" applyNumberFormat="0" applyFill="0" applyAlignment="0" applyProtection="0"/>
    <xf numFmtId="0" fontId="5" fillId="0" borderId="0"/>
    <xf numFmtId="0" fontId="30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0" fontId="2" fillId="0" borderId="0"/>
  </cellStyleXfs>
  <cellXfs count="69">
    <xf numFmtId="0" fontId="0" fillId="0" borderId="0" xfId="0">
      <alignment vertical="center"/>
    </xf>
    <xf numFmtId="0" fontId="3" fillId="0" borderId="1" xfId="1">
      <alignment vertical="center"/>
    </xf>
    <xf numFmtId="0" fontId="0" fillId="2" borderId="0" xfId="0" applyFill="1">
      <alignment vertical="center"/>
    </xf>
    <xf numFmtId="0" fontId="3" fillId="0" borderId="1" xfId="1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3" applyFill="1" applyBorder="1" applyAlignment="1">
      <alignment horizontal="left" vertical="top"/>
    </xf>
    <xf numFmtId="0" fontId="8" fillId="0" borderId="2" xfId="3" applyFont="1" applyFill="1" applyBorder="1" applyAlignment="1">
      <alignment horizontal="left" vertical="top" wrapText="1"/>
    </xf>
    <xf numFmtId="0" fontId="9" fillId="0" borderId="2" xfId="3" applyFont="1" applyFill="1" applyBorder="1" applyAlignment="1">
      <alignment horizontal="left" vertical="top" wrapText="1"/>
    </xf>
    <xf numFmtId="0" fontId="10" fillId="0" borderId="2" xfId="3" applyFont="1" applyFill="1" applyBorder="1" applyAlignment="1">
      <alignment horizontal="left" vertical="top" wrapText="1"/>
    </xf>
    <xf numFmtId="0" fontId="11" fillId="0" borderId="2" xfId="3" applyFont="1" applyFill="1" applyBorder="1" applyAlignment="1">
      <alignment horizontal="left" vertical="top" wrapText="1"/>
    </xf>
    <xf numFmtId="0" fontId="12" fillId="0" borderId="2" xfId="3" applyFont="1" applyFill="1" applyBorder="1" applyAlignment="1">
      <alignment horizontal="left" vertical="top" wrapText="1"/>
    </xf>
    <xf numFmtId="1" fontId="13" fillId="3" borderId="2" xfId="3" applyNumberFormat="1" applyFont="1" applyFill="1" applyBorder="1" applyAlignment="1">
      <alignment horizontal="right" vertical="top" shrinkToFit="1"/>
    </xf>
    <xf numFmtId="0" fontId="5" fillId="4" borderId="2" xfId="3" applyFill="1" applyBorder="1" applyAlignment="1">
      <alignment horizontal="left" wrapText="1"/>
    </xf>
    <xf numFmtId="0" fontId="5" fillId="3" borderId="2" xfId="3" applyFill="1" applyBorder="1" applyAlignment="1">
      <alignment horizontal="left" wrapText="1"/>
    </xf>
    <xf numFmtId="2" fontId="14" fillId="0" borderId="2" xfId="3" applyNumberFormat="1" applyFont="1" applyFill="1" applyBorder="1" applyAlignment="1">
      <alignment horizontal="right" vertical="top" shrinkToFit="1"/>
    </xf>
    <xf numFmtId="0" fontId="15" fillId="0" borderId="2" xfId="3" applyFont="1" applyFill="1" applyBorder="1" applyAlignment="1">
      <alignment horizontal="left" vertical="top" wrapText="1"/>
    </xf>
    <xf numFmtId="164" fontId="14" fillId="0" borderId="2" xfId="3" applyNumberFormat="1" applyFont="1" applyFill="1" applyBorder="1" applyAlignment="1">
      <alignment horizontal="right" vertical="top" shrinkToFit="1"/>
    </xf>
    <xf numFmtId="1" fontId="13" fillId="0" borderId="2" xfId="3" applyNumberFormat="1" applyFont="1" applyFill="1" applyBorder="1" applyAlignment="1">
      <alignment horizontal="right" vertical="top" shrinkToFit="1"/>
    </xf>
    <xf numFmtId="0" fontId="5" fillId="0" borderId="2" xfId="3" applyFill="1" applyBorder="1" applyAlignment="1">
      <alignment horizontal="left" wrapText="1"/>
    </xf>
    <xf numFmtId="0" fontId="17" fillId="0" borderId="2" xfId="3" applyFont="1" applyFill="1" applyBorder="1" applyAlignment="1">
      <alignment horizontal="left" vertical="top" wrapText="1"/>
    </xf>
    <xf numFmtId="0" fontId="19" fillId="0" borderId="2" xfId="3" applyFont="1" applyFill="1" applyBorder="1" applyAlignment="1">
      <alignment horizontal="left" vertical="top" wrapText="1"/>
    </xf>
    <xf numFmtId="0" fontId="21" fillId="0" borderId="2" xfId="3" applyFont="1" applyFill="1" applyBorder="1" applyAlignment="1">
      <alignment horizontal="left" vertical="top" wrapText="1"/>
    </xf>
    <xf numFmtId="165" fontId="14" fillId="0" borderId="2" xfId="3" applyNumberFormat="1" applyFont="1" applyFill="1" applyBorder="1" applyAlignment="1">
      <alignment horizontal="right" vertical="top" shrinkToFit="1"/>
    </xf>
    <xf numFmtId="0" fontId="15" fillId="0" borderId="2" xfId="3" applyFont="1" applyFill="1" applyBorder="1" applyAlignment="1">
      <alignment horizontal="right" vertical="top" wrapText="1"/>
    </xf>
    <xf numFmtId="0" fontId="23" fillId="0" borderId="2" xfId="3" applyFont="1" applyFill="1" applyBorder="1" applyAlignment="1">
      <alignment horizontal="left" vertical="top" wrapText="1"/>
    </xf>
    <xf numFmtId="0" fontId="5" fillId="6" borderId="2" xfId="3" applyFill="1" applyBorder="1" applyAlignment="1">
      <alignment horizontal="left" wrapText="1"/>
    </xf>
    <xf numFmtId="0" fontId="13" fillId="0" borderId="2" xfId="3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6" fillId="0" borderId="0" xfId="3" applyNumberFormat="1" applyFont="1" applyFill="1" applyBorder="1" applyAlignment="1">
      <alignment horizontal="left"/>
    </xf>
    <xf numFmtId="0" fontId="7" fillId="0" borderId="0" xfId="3" applyFont="1" applyFill="1" applyBorder="1" applyAlignment="1">
      <alignment horizontal="left"/>
    </xf>
    <xf numFmtId="0" fontId="5" fillId="0" borderId="0" xfId="3" applyFill="1" applyBorder="1" applyAlignment="1">
      <alignment horizontal="left"/>
    </xf>
    <xf numFmtId="0" fontId="28" fillId="0" borderId="0" xfId="3" applyNumberFormat="1" applyFont="1" applyFill="1" applyBorder="1" applyAlignment="1">
      <alignment horizontal="left" wrapText="1"/>
    </xf>
    <xf numFmtId="0" fontId="28" fillId="0" borderId="0" xfId="3" applyNumberFormat="1" applyFont="1" applyFill="1" applyBorder="1" applyAlignment="1">
      <alignment horizontal="left" shrinkToFit="1"/>
    </xf>
    <xf numFmtId="0" fontId="29" fillId="0" borderId="0" xfId="3" applyFont="1" applyFill="1" applyBorder="1" applyAlignment="1">
      <alignment horizontal="left"/>
    </xf>
    <xf numFmtId="0" fontId="28" fillId="0" borderId="0" xfId="3" applyFont="1" applyFill="1" applyBorder="1" applyAlignment="1">
      <alignment horizontal="left"/>
    </xf>
    <xf numFmtId="0" fontId="6" fillId="0" borderId="0" xfId="3" applyNumberFormat="1" applyFont="1" applyFill="1" applyBorder="1" applyAlignment="1">
      <alignment horizontal="left" wrapTex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30" fillId="0" borderId="0" xfId="4">
      <alignment vertical="center"/>
    </xf>
    <xf numFmtId="0" fontId="30" fillId="0" borderId="0" xfId="4" applyAlignment="1">
      <alignment horizontal="left" vertical="center"/>
    </xf>
    <xf numFmtId="0" fontId="2" fillId="0" borderId="0" xfId="6" applyAlignment="1">
      <alignment horizontal="center"/>
    </xf>
    <xf numFmtId="0" fontId="2" fillId="0" borderId="0" xfId="6"/>
    <xf numFmtId="0" fontId="2" fillId="0" borderId="0" xfId="6" applyAlignment="1">
      <alignment horizontal="left"/>
    </xf>
    <xf numFmtId="22" fontId="2" fillId="0" borderId="0" xfId="6" applyNumberFormat="1" applyAlignment="1">
      <alignment horizontal="center"/>
    </xf>
    <xf numFmtId="0" fontId="0" fillId="0" borderId="0" xfId="0" applyFill="1" applyAlignment="1">
      <alignment horizontal="center" vertical="center"/>
    </xf>
    <xf numFmtId="9" fontId="2" fillId="0" borderId="0" xfId="5" applyFont="1"/>
    <xf numFmtId="0" fontId="1" fillId="0" borderId="0" xfId="6" applyFont="1"/>
    <xf numFmtId="0" fontId="0" fillId="0" borderId="0" xfId="0" applyNumberFormat="1" applyAlignment="1">
      <alignment horizontal="center" vertical="center"/>
    </xf>
    <xf numFmtId="0" fontId="3" fillId="0" borderId="1" xfId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5" applyNumberFormat="1" applyFont="1" applyAlignment="1">
      <alignment horizontal="center" vertical="center"/>
    </xf>
    <xf numFmtId="9" fontId="32" fillId="0" borderId="0" xfId="5" applyFont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5" fillId="0" borderId="0" xfId="3" applyFill="1" applyBorder="1" applyAlignment="1">
      <alignment horizontal="center" vertical="center"/>
    </xf>
    <xf numFmtId="166" fontId="5" fillId="0" borderId="0" xfId="5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/>
    </xf>
    <xf numFmtId="0" fontId="28" fillId="8" borderId="0" xfId="3" applyNumberFormat="1" applyFont="1" applyFill="1" applyBorder="1" applyAlignment="1">
      <alignment horizontal="left" shrinkToFit="1"/>
    </xf>
    <xf numFmtId="0" fontId="28" fillId="8" borderId="0" xfId="3" applyNumberFormat="1" applyFont="1" applyFill="1" applyBorder="1" applyAlignment="1">
      <alignment horizontal="left" wrapText="1"/>
    </xf>
    <xf numFmtId="0" fontId="29" fillId="0" borderId="0" xfId="3" applyFont="1" applyFill="1" applyBorder="1" applyAlignment="1">
      <alignment horizontal="right"/>
    </xf>
    <xf numFmtId="0" fontId="28" fillId="9" borderId="0" xfId="3" applyNumberFormat="1" applyFont="1" applyFill="1" applyBorder="1" applyAlignment="1">
      <alignment horizontal="left" wrapText="1"/>
    </xf>
    <xf numFmtId="0" fontId="28" fillId="10" borderId="0" xfId="3" applyNumberFormat="1" applyFont="1" applyFill="1" applyBorder="1" applyAlignment="1">
      <alignment horizontal="left" wrapText="1"/>
    </xf>
    <xf numFmtId="0" fontId="28" fillId="11" borderId="0" xfId="3" applyNumberFormat="1" applyFont="1" applyFill="1" applyBorder="1" applyAlignment="1">
      <alignment horizontal="left" wrapText="1"/>
    </xf>
    <xf numFmtId="0" fontId="5" fillId="5" borderId="3" xfId="3" applyFill="1" applyBorder="1" applyAlignment="1">
      <alignment horizontal="left" vertical="top" wrapText="1"/>
    </xf>
    <xf numFmtId="0" fontId="5" fillId="5" borderId="4" xfId="3" applyFill="1" applyBorder="1" applyAlignment="1">
      <alignment horizontal="left" vertical="top" wrapText="1"/>
    </xf>
    <xf numFmtId="0" fontId="5" fillId="5" borderId="5" xfId="3" applyFill="1" applyBorder="1" applyAlignment="1">
      <alignment horizontal="left" vertical="top" wrapText="1"/>
    </xf>
    <xf numFmtId="0" fontId="28" fillId="8" borderId="0" xfId="3" applyFont="1" applyFill="1" applyBorder="1" applyAlignment="1">
      <alignment horizontal="left"/>
    </xf>
  </cellXfs>
  <cellStyles count="7">
    <cellStyle name="Encabezado 1" xfId="1" builtinId="16" customBuiltin="1"/>
    <cellStyle name="Hipervínculo" xfId="4" builtinId="8"/>
    <cellStyle name="Normal" xfId="0" builtinId="0" customBuiltin="1"/>
    <cellStyle name="Normal 2" xfId="3"/>
    <cellStyle name="Normal 3" xfId="6"/>
    <cellStyle name="Porcentaje" xfId="5" builtinId="5"/>
    <cellStyle name="Título 2" xfId="2" builtinId="17" customBuiltin="1"/>
  </cellStyles>
  <dxfs count="78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0.499984740745262"/>
        </patternFill>
      </fill>
    </dxf>
    <dxf>
      <font>
        <b val="0"/>
        <strike val="0"/>
        <outline val="0"/>
        <shadow val="0"/>
        <u val="none"/>
        <vertAlign val="baseline"/>
        <sz val="8"/>
        <name val="Arial"/>
        <scheme val="none"/>
      </font>
      <alignment horizontal="left" vertical="bottom" textRotation="0" indent="0" justifyLastLine="0" readingOrder="0"/>
    </dxf>
    <dxf>
      <font>
        <b val="0"/>
        <strike val="0"/>
        <outline val="0"/>
        <shadow val="0"/>
        <u val="none"/>
        <vertAlign val="baseline"/>
        <sz val="8"/>
        <name val="Arial"/>
        <scheme val="none"/>
      </font>
      <alignment horizontal="left" vertical="bottom" textRotation="0" indent="0" justifyLastLine="0" readingOrder="0"/>
    </dxf>
    <dxf>
      <font>
        <b val="0"/>
        <strike val="0"/>
        <outline val="0"/>
        <shadow val="0"/>
        <u val="none"/>
        <vertAlign val="baseline"/>
        <sz val="8"/>
        <name val="Arial"/>
        <scheme val="none"/>
      </font>
      <alignment horizontal="left" vertical="bottom" textRotation="0" indent="0" justifyLastLine="0" readingOrder="0"/>
    </dxf>
    <dxf>
      <font>
        <b val="0"/>
        <strike val="0"/>
        <outline val="0"/>
        <shadow val="0"/>
        <u val="none"/>
        <vertAlign val="baseline"/>
        <sz val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8"/>
        <name val="Arial"/>
        <scheme val="none"/>
      </font>
      <alignment horizontal="left" vertical="bottom" textRotation="0" indent="0" justifyLastLine="0" readingOrder="0"/>
    </dxf>
    <dxf>
      <alignment horizontal="left" vertical="bottom" textRotation="0" indent="0" justifyLastLine="0" readingOrder="0"/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0.499984740745262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</font>
    </dxf>
    <dxf>
      <font>
        <b/>
        <i val="0"/>
        <color theme="1" tint="0.499984740745262"/>
      </font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ill>
        <patternFill>
          <bgColor theme="7" tint="0.59996337778862885"/>
        </patternFill>
      </fill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6" defaultTableStyle="Employee Training Tracker - Log" defaultPivotStyle="PivotTable Style 1">
    <tableStyle name="Employee Training Tracker" pivot="0" table="0" count="10">
      <tableStyleElement type="wholeTable" dxfId="77"/>
      <tableStyleElement type="headerRow" dxfId="76"/>
    </tableStyle>
    <tableStyle name="Employee Training Tracker - Info" pivot="0" count="4">
      <tableStyleElement type="wholeTable" dxfId="75"/>
      <tableStyleElement type="headerRow" dxfId="74"/>
      <tableStyleElement type="totalRow" dxfId="73"/>
      <tableStyleElement type="firstColumn" dxfId="72"/>
    </tableStyle>
    <tableStyle name="Employee Training Tracker - List" pivot="0" count="4">
      <tableStyleElement type="wholeTable" dxfId="71"/>
      <tableStyleElement type="headerRow" dxfId="70"/>
      <tableStyleElement type="totalRow" dxfId="69"/>
      <tableStyleElement type="firstColumn" dxfId="68"/>
    </tableStyle>
    <tableStyle name="Employee Training Tracker - Log" pivot="0" count="4">
      <tableStyleElement type="wholeTable" dxfId="67"/>
      <tableStyleElement type="headerRow" dxfId="66"/>
      <tableStyleElement type="totalRow" dxfId="65"/>
      <tableStyleElement type="firstColumn" dxfId="64"/>
    </tableStyle>
    <tableStyle name="Estilo de tabla 1" pivot="0" count="1">
      <tableStyleElement type="totalRow" dxfId="63"/>
    </tableStyle>
    <tableStyle name="PivotTable Style 1" table="0" count="3">
      <tableStyleElement type="wholeTable" dxfId="62"/>
      <tableStyleElement type="headerRow" dxfId="61"/>
      <tableStyleElement type="firstColumn" dxfId="60"/>
    </tableStyle>
  </tableStyles>
  <colors>
    <mruColors>
      <color rgb="FF548FD0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RECCI&#211;N DE INVESTIGACI&#211;N Y EN'!A1"/><Relationship Id="rId7" Type="http://schemas.openxmlformats.org/officeDocument/2006/relationships/hyperlink" Target="#'DIRECCI&#211;N DE ADMINISTRACI&#211;N'!A1"/><Relationship Id="rId2" Type="http://schemas.openxmlformats.org/officeDocument/2006/relationships/hyperlink" Target="#'DIRECCI&#211;N M&#201;DICA'!A1"/><Relationship Id="rId1" Type="http://schemas.openxmlformats.org/officeDocument/2006/relationships/hyperlink" Target="#'DIRECCI&#211;N GENERAL'!A1"/><Relationship Id="rId6" Type="http://schemas.openxmlformats.org/officeDocument/2006/relationships/hyperlink" Target="#'Informaci&#243;n de personal'!A1"/><Relationship Id="rId5" Type="http://schemas.openxmlformats.org/officeDocument/2006/relationships/hyperlink" Target="#'DIRECCI&#211;N DE ENFERMER&#205;A'!A1"/><Relationship Id="rId4" Type="http://schemas.openxmlformats.org/officeDocument/2006/relationships/hyperlink" Target="#'DIRECCI&#211;N DE DESARROLLO Y VINCU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DIRECCI&#211;N DE INVESTIGACI&#211;N Y EN'!A1"/><Relationship Id="rId7" Type="http://schemas.openxmlformats.org/officeDocument/2006/relationships/hyperlink" Target="#'DIRECCI&#211;N DE ADMINISTRACI&#211;N'!A1"/><Relationship Id="rId2" Type="http://schemas.openxmlformats.org/officeDocument/2006/relationships/hyperlink" Target="#'Lista de cursos'!A1"/><Relationship Id="rId1" Type="http://schemas.openxmlformats.org/officeDocument/2006/relationships/hyperlink" Target="#'DIRECCI&#211;N GENERAL'!A1"/><Relationship Id="rId6" Type="http://schemas.openxmlformats.org/officeDocument/2006/relationships/hyperlink" Target="#'Informaci&#243;n de personal'!A1"/><Relationship Id="rId5" Type="http://schemas.openxmlformats.org/officeDocument/2006/relationships/hyperlink" Target="#'DIRECCI&#211;N DE ENFERMER&#205;A'!A1"/><Relationship Id="rId4" Type="http://schemas.openxmlformats.org/officeDocument/2006/relationships/hyperlink" Target="#'DIRECCI&#211;N DE DESARROLLO Y VINCU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Informaci&#243;n de personal'!A1"/><Relationship Id="rId2" Type="http://schemas.openxmlformats.org/officeDocument/2006/relationships/hyperlink" Target="#'DIRECCI&#211;N M&#201;DICA'!A1"/><Relationship Id="rId1" Type="http://schemas.openxmlformats.org/officeDocument/2006/relationships/hyperlink" Target="#'DIRECCI&#211;N GENERAL'!A1"/><Relationship Id="rId6" Type="http://schemas.openxmlformats.org/officeDocument/2006/relationships/hyperlink" Target="#'DIRECCI&#211;N DE ADMINISTRACI&#211;N'!A1"/><Relationship Id="rId5" Type="http://schemas.openxmlformats.org/officeDocument/2006/relationships/hyperlink" Target="#'DIRECCI&#211;N DE ENFERMER&#205;A'!A1"/><Relationship Id="rId4" Type="http://schemas.openxmlformats.org/officeDocument/2006/relationships/hyperlink" Target="#'DIRECCI&#211;N DE DESARROLLO Y VINCU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DIRECCI&#211;N DE INVESTIGACI&#211;N Y EN'!A1"/><Relationship Id="rId2" Type="http://schemas.openxmlformats.org/officeDocument/2006/relationships/hyperlink" Target="#'DIRECCI&#211;N M&#201;DICA'!A1"/><Relationship Id="rId1" Type="http://schemas.openxmlformats.org/officeDocument/2006/relationships/hyperlink" Target="#'DIRECCI&#211;N GENERAL'!A1"/><Relationship Id="rId6" Type="http://schemas.openxmlformats.org/officeDocument/2006/relationships/hyperlink" Target="#'DIRECCI&#211;N DE ADMINISTRACI&#211;N'!A1"/><Relationship Id="rId5" Type="http://schemas.openxmlformats.org/officeDocument/2006/relationships/hyperlink" Target="#'DIRECCI&#211;N DE ENFERMER&#205;A'!A1"/><Relationship Id="rId4" Type="http://schemas.openxmlformats.org/officeDocument/2006/relationships/hyperlink" Target="#'Informaci&#243;n de personal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DIRECCI&#211;N DE INVESTIGACI&#211;N Y EN'!A1"/><Relationship Id="rId2" Type="http://schemas.openxmlformats.org/officeDocument/2006/relationships/hyperlink" Target="#'DIRECCI&#211;N M&#201;DICA'!A1"/><Relationship Id="rId1" Type="http://schemas.openxmlformats.org/officeDocument/2006/relationships/hyperlink" Target="#'DIRECCI&#211;N GENERAL'!A1"/><Relationship Id="rId6" Type="http://schemas.openxmlformats.org/officeDocument/2006/relationships/hyperlink" Target="#'Informaci&#243;n de personal'!A1"/><Relationship Id="rId5" Type="http://schemas.openxmlformats.org/officeDocument/2006/relationships/hyperlink" Target="#'DIRECCI&#211;N DE ENFERMER&#205;A'!A1"/><Relationship Id="rId4" Type="http://schemas.openxmlformats.org/officeDocument/2006/relationships/hyperlink" Target="#'DIRECCI&#211;N DE DESARROLLO Y VINCU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DIRECCI&#211;N DE INVESTIGACI&#211;N Y EN'!A1"/><Relationship Id="rId2" Type="http://schemas.openxmlformats.org/officeDocument/2006/relationships/hyperlink" Target="#'DIRECCI&#211;N M&#201;DICA'!A1"/><Relationship Id="rId1" Type="http://schemas.openxmlformats.org/officeDocument/2006/relationships/hyperlink" Target="#'DIRECCI&#211;N GENERAL'!A1"/><Relationship Id="rId6" Type="http://schemas.openxmlformats.org/officeDocument/2006/relationships/hyperlink" Target="#'DIRECCI&#211;N DE ADMINISTRACI&#211;N'!A1"/><Relationship Id="rId5" Type="http://schemas.openxmlformats.org/officeDocument/2006/relationships/hyperlink" Target="#'Informaci&#243;n de personal'!A1"/><Relationship Id="rId4" Type="http://schemas.openxmlformats.org/officeDocument/2006/relationships/hyperlink" Target="#'DIRECCI&#211;N DE DESARROLLO Y VINCU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38099</xdr:colOff>
      <xdr:row>1</xdr:row>
      <xdr:rowOff>102543</xdr:rowOff>
    </xdr:from>
    <xdr:to>
      <xdr:col>1</xdr:col>
      <xdr:colOff>9526</xdr:colOff>
      <xdr:row>6</xdr:row>
      <xdr:rowOff>212080</xdr:rowOff>
    </xdr:to>
    <xdr:sp macro="" textlink="">
      <xdr:nvSpPr>
        <xdr:cNvPr id="5" name="Registro de capacitación" descr="&quot;&quot;" title="Botón de navegación del registro de capacitación">
          <a:hlinkClick xmlns:r="http://schemas.openxmlformats.org/officeDocument/2006/relationships" r:id="rId1"/>
        </xdr:cNvPr>
        <xdr:cNvSpPr/>
      </xdr:nvSpPr>
      <xdr:spPr>
        <a:xfrm rot="16200000">
          <a:off x="-302419" y="624036"/>
          <a:ext cx="1423987" cy="742952"/>
        </a:xfrm>
        <a:prstGeom prst="round2SameRect">
          <a:avLst/>
        </a:prstGeom>
        <a:solidFill>
          <a:schemeClr val="accent1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  <a:latin typeface="+mj-lt"/>
            </a:rPr>
            <a:t>Dirección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</a:rPr>
            <a:t> General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  <a:latin typeface="+mj-lt"/>
          </a:endParaRPr>
        </a:p>
      </xdr:txBody>
    </xdr:sp>
    <xdr:clientData fPrintsWithSheet="0"/>
  </xdr:twoCellAnchor>
  <xdr:twoCellAnchor editAs="absolute">
    <xdr:from>
      <xdr:col>0</xdr:col>
      <xdr:colOff>38102</xdr:colOff>
      <xdr:row>7</xdr:row>
      <xdr:rowOff>69679</xdr:rowOff>
    </xdr:from>
    <xdr:to>
      <xdr:col>1</xdr:col>
      <xdr:colOff>1</xdr:colOff>
      <xdr:row>13</xdr:row>
      <xdr:rowOff>122066</xdr:rowOff>
    </xdr:to>
    <xdr:sp macro="" textlink="">
      <xdr:nvSpPr>
        <xdr:cNvPr id="12" name="Lista de cursos" descr="&quot;&quot;" title="Botón de navegación de la lista de cursos">
          <a:hlinkClick xmlns:r="http://schemas.openxmlformats.org/officeDocument/2006/relationships" r:id="rId2"/>
        </xdr:cNvPr>
        <xdr:cNvSpPr/>
      </xdr:nvSpPr>
      <xdr:spPr>
        <a:xfrm rot="16200000">
          <a:off x="-307180" y="2138986"/>
          <a:ext cx="1423987" cy="73342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médica</a:t>
          </a:r>
        </a:p>
      </xdr:txBody>
    </xdr:sp>
    <xdr:clientData fPrintsWithSheet="0"/>
  </xdr:twoCellAnchor>
  <xdr:twoCellAnchor editAs="absolute">
    <xdr:from>
      <xdr:col>0</xdr:col>
      <xdr:colOff>38106</xdr:colOff>
      <xdr:row>13</xdr:row>
      <xdr:rowOff>199855</xdr:rowOff>
    </xdr:from>
    <xdr:to>
      <xdr:col>1</xdr:col>
      <xdr:colOff>9528</xdr:colOff>
      <xdr:row>20</xdr:row>
      <xdr:rowOff>17292</xdr:rowOff>
    </xdr:to>
    <xdr:sp macro="" textlink="">
      <xdr:nvSpPr>
        <xdr:cNvPr id="13" name="Información de personal" descr="&quot;&quot;" title="Botón de navegación de la información personal">
          <a:hlinkClick xmlns:r="http://schemas.openxmlformats.org/officeDocument/2006/relationships" r:id="rId3"/>
        </xdr:cNvPr>
        <xdr:cNvSpPr/>
      </xdr:nvSpPr>
      <xdr:spPr>
        <a:xfrm rot="16200000">
          <a:off x="-299239" y="3632825"/>
          <a:ext cx="1417637" cy="742947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investigación y enseñanza</a:t>
          </a:r>
        </a:p>
      </xdr:txBody>
    </xdr:sp>
    <xdr:clientData fPrintsWithSheet="0"/>
  </xdr:twoCellAnchor>
  <xdr:twoCellAnchor editAs="absolute">
    <xdr:from>
      <xdr:col>0</xdr:col>
      <xdr:colOff>38100</xdr:colOff>
      <xdr:row>20</xdr:row>
      <xdr:rowOff>114299</xdr:rowOff>
    </xdr:from>
    <xdr:to>
      <xdr:col>1</xdr:col>
      <xdr:colOff>9525</xdr:colOff>
      <xdr:row>26</xdr:row>
      <xdr:rowOff>160336</xdr:rowOff>
    </xdr:to>
    <xdr:sp macro="" textlink="">
      <xdr:nvSpPr>
        <xdr:cNvPr id="6" name="Información de personal" descr="&quot;&quot;" title="Botón de navegación de la información personal">
          <a:hlinkClick xmlns:r="http://schemas.openxmlformats.org/officeDocument/2006/relationships" r:id="rId4"/>
        </xdr:cNvPr>
        <xdr:cNvSpPr/>
      </xdr:nvSpPr>
      <xdr:spPr>
        <a:xfrm rot="16200000">
          <a:off x="-299244" y="5147468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MX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desarrollo y vinculación institucional</a:t>
          </a:r>
          <a:endParaRPr lang="es-ES" sz="1100" b="0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38100</xdr:colOff>
      <xdr:row>33</xdr:row>
      <xdr:rowOff>152403</xdr:rowOff>
    </xdr:from>
    <xdr:to>
      <xdr:col>1</xdr:col>
      <xdr:colOff>9525</xdr:colOff>
      <xdr:row>39</xdr:row>
      <xdr:rowOff>198440</xdr:rowOff>
    </xdr:to>
    <xdr:sp macro="" textlink="">
      <xdr:nvSpPr>
        <xdr:cNvPr id="7" name="Información de personal" descr="&quot;&quot;" title="Botón de navegación de la información personal">
          <a:hlinkClick xmlns:r="http://schemas.openxmlformats.org/officeDocument/2006/relationships" r:id="rId5"/>
        </xdr:cNvPr>
        <xdr:cNvSpPr/>
      </xdr:nvSpPr>
      <xdr:spPr>
        <a:xfrm rot="16200000">
          <a:off x="-299244" y="8157372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enfermería</a:t>
          </a:r>
        </a:p>
      </xdr:txBody>
    </xdr:sp>
    <xdr:clientData fPrintsWithSheet="0"/>
  </xdr:twoCellAnchor>
  <xdr:twoCellAnchor editAs="absolute">
    <xdr:from>
      <xdr:col>0</xdr:col>
      <xdr:colOff>38100</xdr:colOff>
      <xdr:row>40</xdr:row>
      <xdr:rowOff>85727</xdr:rowOff>
    </xdr:from>
    <xdr:to>
      <xdr:col>1</xdr:col>
      <xdr:colOff>9525</xdr:colOff>
      <xdr:row>46</xdr:row>
      <xdr:rowOff>131764</xdr:rowOff>
    </xdr:to>
    <xdr:sp macro="" textlink="">
      <xdr:nvSpPr>
        <xdr:cNvPr id="8" name="Información de personal" descr="&quot;&quot;" title="Botón de navegación de la información personal">
          <a:hlinkClick xmlns:r="http://schemas.openxmlformats.org/officeDocument/2006/relationships" r:id="rId6" tooltip="Haga clic para ver la Información personal"/>
        </xdr:cNvPr>
        <xdr:cNvSpPr/>
      </xdr:nvSpPr>
      <xdr:spPr>
        <a:xfrm rot="16200000">
          <a:off x="-299244" y="9690896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endParaRPr lang="es-ES" sz="1100" b="1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38099</xdr:colOff>
      <xdr:row>27</xdr:row>
      <xdr:rowOff>28575</xdr:rowOff>
    </xdr:from>
    <xdr:to>
      <xdr:col>1</xdr:col>
      <xdr:colOff>9524</xdr:colOff>
      <xdr:row>33</xdr:row>
      <xdr:rowOff>74612</xdr:rowOff>
    </xdr:to>
    <xdr:sp macro="" textlink="">
      <xdr:nvSpPr>
        <xdr:cNvPr id="9" name="Información de personal" descr="&quot;&quot;" title="Botón de navegación de la información personal">
          <a:hlinkClick xmlns:r="http://schemas.openxmlformats.org/officeDocument/2006/relationships" r:id="rId7"/>
        </xdr:cNvPr>
        <xdr:cNvSpPr/>
      </xdr:nvSpPr>
      <xdr:spPr>
        <a:xfrm rot="16200000">
          <a:off x="-299245" y="6661944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administración</a:t>
          </a:r>
        </a:p>
      </xdr:txBody>
    </xdr:sp>
    <xdr:clientData fPrintsWithSheet="0"/>
  </xdr:twoCellAnchor>
  <xdr:twoCellAnchor editAs="absolute">
    <xdr:from>
      <xdr:col>1</xdr:col>
      <xdr:colOff>219075</xdr:colOff>
      <xdr:row>4</xdr:row>
      <xdr:rowOff>57151</xdr:rowOff>
    </xdr:from>
    <xdr:to>
      <xdr:col>2</xdr:col>
      <xdr:colOff>2419350</xdr:colOff>
      <xdr:row>12</xdr:row>
      <xdr:rowOff>19051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TALL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TAL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0" y="1095376"/>
              <a:ext cx="2438400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38099</xdr:colOff>
      <xdr:row>1</xdr:row>
      <xdr:rowOff>102543</xdr:rowOff>
    </xdr:from>
    <xdr:to>
      <xdr:col>1</xdr:col>
      <xdr:colOff>9526</xdr:colOff>
      <xdr:row>6</xdr:row>
      <xdr:rowOff>212080</xdr:rowOff>
    </xdr:to>
    <xdr:sp macro="" textlink="">
      <xdr:nvSpPr>
        <xdr:cNvPr id="2" name="Registro de capacitación" descr="&quot;&quot;" title="Botón de navegación del registro de capacitación">
          <a:hlinkClick xmlns:r="http://schemas.openxmlformats.org/officeDocument/2006/relationships" r:id="rId1"/>
        </xdr:cNvPr>
        <xdr:cNvSpPr/>
      </xdr:nvSpPr>
      <xdr:spPr>
        <a:xfrm rot="16200000">
          <a:off x="-302419" y="624036"/>
          <a:ext cx="1423987" cy="742952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>
              <a:solidFill>
                <a:schemeClr val="bg1"/>
              </a:solidFill>
              <a:latin typeface="+mj-lt"/>
            </a:rPr>
            <a:t>Dirección</a:t>
          </a:r>
          <a:r>
            <a:rPr lang="en-US" sz="1100" b="0" baseline="0">
              <a:solidFill>
                <a:schemeClr val="bg1"/>
              </a:solidFill>
              <a:latin typeface="+mj-lt"/>
            </a:rPr>
            <a:t> General</a:t>
          </a:r>
          <a:endParaRPr lang="en-US" sz="1100" b="0">
            <a:solidFill>
              <a:schemeClr val="bg1"/>
            </a:solidFill>
            <a:latin typeface="+mj-lt"/>
          </a:endParaRPr>
        </a:p>
      </xdr:txBody>
    </xdr:sp>
    <xdr:clientData fPrintsWithSheet="0"/>
  </xdr:twoCellAnchor>
  <xdr:twoCellAnchor editAs="absolute">
    <xdr:from>
      <xdr:col>0</xdr:col>
      <xdr:colOff>38102</xdr:colOff>
      <xdr:row>7</xdr:row>
      <xdr:rowOff>69679</xdr:rowOff>
    </xdr:from>
    <xdr:to>
      <xdr:col>1</xdr:col>
      <xdr:colOff>1</xdr:colOff>
      <xdr:row>13</xdr:row>
      <xdr:rowOff>122066</xdr:rowOff>
    </xdr:to>
    <xdr:sp macro="" textlink="">
      <xdr:nvSpPr>
        <xdr:cNvPr id="3" name="Lista de cursos" descr="&quot;&quot;" title="Botón de navegación de la lista de cursos">
          <a:hlinkClick xmlns:r="http://schemas.openxmlformats.org/officeDocument/2006/relationships" r:id="rId2" tooltip="Haga clic para ver la Lista de cursos"/>
        </xdr:cNvPr>
        <xdr:cNvSpPr/>
      </xdr:nvSpPr>
      <xdr:spPr>
        <a:xfrm rot="16200000">
          <a:off x="-307180" y="2138986"/>
          <a:ext cx="1423987" cy="733424"/>
        </a:xfrm>
        <a:prstGeom prst="round2SameRect">
          <a:avLst/>
        </a:prstGeom>
        <a:solidFill>
          <a:schemeClr val="accent5">
            <a:lumMod val="7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médica</a:t>
          </a:r>
        </a:p>
      </xdr:txBody>
    </xdr:sp>
    <xdr:clientData fPrintsWithSheet="0"/>
  </xdr:twoCellAnchor>
  <xdr:twoCellAnchor editAs="absolute">
    <xdr:from>
      <xdr:col>0</xdr:col>
      <xdr:colOff>38106</xdr:colOff>
      <xdr:row>13</xdr:row>
      <xdr:rowOff>199855</xdr:rowOff>
    </xdr:from>
    <xdr:to>
      <xdr:col>1</xdr:col>
      <xdr:colOff>9528</xdr:colOff>
      <xdr:row>20</xdr:row>
      <xdr:rowOff>17292</xdr:rowOff>
    </xdr:to>
    <xdr:sp macro="" textlink="">
      <xdr:nvSpPr>
        <xdr:cNvPr id="4" name="Información de personal" descr="&quot;&quot;" title="Botón de navegación de la información personal">
          <a:hlinkClick xmlns:r="http://schemas.openxmlformats.org/officeDocument/2006/relationships" r:id="rId3"/>
        </xdr:cNvPr>
        <xdr:cNvSpPr/>
      </xdr:nvSpPr>
      <xdr:spPr>
        <a:xfrm rot="16200000">
          <a:off x="-299239" y="3632825"/>
          <a:ext cx="1417637" cy="742947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investigación y enseñanza</a:t>
          </a:r>
        </a:p>
      </xdr:txBody>
    </xdr:sp>
    <xdr:clientData fPrintsWithSheet="0"/>
  </xdr:twoCellAnchor>
  <xdr:twoCellAnchor editAs="absolute">
    <xdr:from>
      <xdr:col>0</xdr:col>
      <xdr:colOff>38100</xdr:colOff>
      <xdr:row>20</xdr:row>
      <xdr:rowOff>114299</xdr:rowOff>
    </xdr:from>
    <xdr:to>
      <xdr:col>1</xdr:col>
      <xdr:colOff>9525</xdr:colOff>
      <xdr:row>26</xdr:row>
      <xdr:rowOff>160336</xdr:rowOff>
    </xdr:to>
    <xdr:sp macro="" textlink="">
      <xdr:nvSpPr>
        <xdr:cNvPr id="5" name="Información de personal" descr="&quot;&quot;" title="Botón de navegación de la información personal">
          <a:hlinkClick xmlns:r="http://schemas.openxmlformats.org/officeDocument/2006/relationships" r:id="rId4"/>
        </xdr:cNvPr>
        <xdr:cNvSpPr/>
      </xdr:nvSpPr>
      <xdr:spPr>
        <a:xfrm rot="16200000">
          <a:off x="-299244" y="5147468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MX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desarrollo y vinculación institucional</a:t>
          </a:r>
          <a:endParaRPr lang="es-ES" sz="1100" b="0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38100</xdr:colOff>
      <xdr:row>33</xdr:row>
      <xdr:rowOff>152403</xdr:rowOff>
    </xdr:from>
    <xdr:to>
      <xdr:col>1</xdr:col>
      <xdr:colOff>9525</xdr:colOff>
      <xdr:row>39</xdr:row>
      <xdr:rowOff>198440</xdr:rowOff>
    </xdr:to>
    <xdr:sp macro="" textlink="">
      <xdr:nvSpPr>
        <xdr:cNvPr id="6" name="Información de personal" descr="&quot;&quot;" title="Botón de navegación de la información personal">
          <a:hlinkClick xmlns:r="http://schemas.openxmlformats.org/officeDocument/2006/relationships" r:id="rId5"/>
        </xdr:cNvPr>
        <xdr:cNvSpPr/>
      </xdr:nvSpPr>
      <xdr:spPr>
        <a:xfrm rot="16200000">
          <a:off x="-299244" y="8157372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enfermería</a:t>
          </a:r>
        </a:p>
      </xdr:txBody>
    </xdr:sp>
    <xdr:clientData fPrintsWithSheet="0"/>
  </xdr:twoCellAnchor>
  <xdr:twoCellAnchor editAs="absolute">
    <xdr:from>
      <xdr:col>0</xdr:col>
      <xdr:colOff>38100</xdr:colOff>
      <xdr:row>40</xdr:row>
      <xdr:rowOff>85727</xdr:rowOff>
    </xdr:from>
    <xdr:to>
      <xdr:col>1</xdr:col>
      <xdr:colOff>9525</xdr:colOff>
      <xdr:row>46</xdr:row>
      <xdr:rowOff>131764</xdr:rowOff>
    </xdr:to>
    <xdr:sp macro="" textlink="">
      <xdr:nvSpPr>
        <xdr:cNvPr id="7" name="Información de personal" descr="&quot;&quot;" title="Botón de navegación de la información personal">
          <a:hlinkClick xmlns:r="http://schemas.openxmlformats.org/officeDocument/2006/relationships" r:id="rId6" tooltip="Haga clic para ver la Información personal"/>
        </xdr:cNvPr>
        <xdr:cNvSpPr/>
      </xdr:nvSpPr>
      <xdr:spPr>
        <a:xfrm rot="16200000">
          <a:off x="-299244" y="9690896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endParaRPr lang="es-ES" sz="1100" b="1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38099</xdr:colOff>
      <xdr:row>27</xdr:row>
      <xdr:rowOff>28575</xdr:rowOff>
    </xdr:from>
    <xdr:to>
      <xdr:col>1</xdr:col>
      <xdr:colOff>9524</xdr:colOff>
      <xdr:row>33</xdr:row>
      <xdr:rowOff>74612</xdr:rowOff>
    </xdr:to>
    <xdr:sp macro="" textlink="">
      <xdr:nvSpPr>
        <xdr:cNvPr id="8" name="Información de personal" descr="&quot;&quot;" title="Botón de navegación de la información personal">
          <a:hlinkClick xmlns:r="http://schemas.openxmlformats.org/officeDocument/2006/relationships" r:id="rId7"/>
        </xdr:cNvPr>
        <xdr:cNvSpPr/>
      </xdr:nvSpPr>
      <xdr:spPr>
        <a:xfrm rot="16200000">
          <a:off x="-299245" y="6661944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administración</a:t>
          </a:r>
        </a:p>
      </xdr:txBody>
    </xdr:sp>
    <xdr:clientData fPrintsWithSheet="0"/>
  </xdr:twoCellAnchor>
  <xdr:twoCellAnchor editAs="absolute">
    <xdr:from>
      <xdr:col>2</xdr:col>
      <xdr:colOff>19049</xdr:colOff>
      <xdr:row>4</xdr:row>
      <xdr:rowOff>19050</xdr:rowOff>
    </xdr:from>
    <xdr:to>
      <xdr:col>2</xdr:col>
      <xdr:colOff>3467100</xdr:colOff>
      <xdr:row>10</xdr:row>
      <xdr:rowOff>152399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DETAL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TA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699" y="1057275"/>
              <a:ext cx="3448051" cy="1504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38099</xdr:colOff>
      <xdr:row>1</xdr:row>
      <xdr:rowOff>102543</xdr:rowOff>
    </xdr:from>
    <xdr:to>
      <xdr:col>1</xdr:col>
      <xdr:colOff>9526</xdr:colOff>
      <xdr:row>6</xdr:row>
      <xdr:rowOff>212080</xdr:rowOff>
    </xdr:to>
    <xdr:sp macro="" textlink="">
      <xdr:nvSpPr>
        <xdr:cNvPr id="2" name="Registro de capacitación" descr="&quot;&quot;" title="Botón de navegación del registro de capacitación">
          <a:hlinkClick xmlns:r="http://schemas.openxmlformats.org/officeDocument/2006/relationships" r:id="rId1"/>
        </xdr:cNvPr>
        <xdr:cNvSpPr/>
      </xdr:nvSpPr>
      <xdr:spPr>
        <a:xfrm rot="16200000">
          <a:off x="-302419" y="624036"/>
          <a:ext cx="1423987" cy="742952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>
              <a:solidFill>
                <a:schemeClr val="bg1"/>
              </a:solidFill>
              <a:latin typeface="+mj-lt"/>
            </a:rPr>
            <a:t>Dirección</a:t>
          </a:r>
          <a:r>
            <a:rPr lang="en-US" sz="1100" b="0" baseline="0">
              <a:solidFill>
                <a:schemeClr val="bg1"/>
              </a:solidFill>
              <a:latin typeface="+mj-lt"/>
            </a:rPr>
            <a:t> General</a:t>
          </a:r>
          <a:endParaRPr lang="en-US" sz="1100" b="0">
            <a:solidFill>
              <a:schemeClr val="bg1"/>
            </a:solidFill>
            <a:latin typeface="+mj-lt"/>
          </a:endParaRPr>
        </a:p>
      </xdr:txBody>
    </xdr:sp>
    <xdr:clientData fPrintsWithSheet="0"/>
  </xdr:twoCellAnchor>
  <xdr:twoCellAnchor editAs="absolute">
    <xdr:from>
      <xdr:col>0</xdr:col>
      <xdr:colOff>38102</xdr:colOff>
      <xdr:row>7</xdr:row>
      <xdr:rowOff>69679</xdr:rowOff>
    </xdr:from>
    <xdr:to>
      <xdr:col>1</xdr:col>
      <xdr:colOff>1</xdr:colOff>
      <xdr:row>13</xdr:row>
      <xdr:rowOff>122066</xdr:rowOff>
    </xdr:to>
    <xdr:sp macro="" textlink="">
      <xdr:nvSpPr>
        <xdr:cNvPr id="3" name="Lista de cursos" descr="&quot;&quot;" title="Botón de navegación de la lista de cursos">
          <a:hlinkClick xmlns:r="http://schemas.openxmlformats.org/officeDocument/2006/relationships" r:id="rId2"/>
        </xdr:cNvPr>
        <xdr:cNvSpPr/>
      </xdr:nvSpPr>
      <xdr:spPr>
        <a:xfrm rot="16200000">
          <a:off x="-307180" y="2138986"/>
          <a:ext cx="1423987" cy="73342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médica</a:t>
          </a:r>
        </a:p>
      </xdr:txBody>
    </xdr:sp>
    <xdr:clientData fPrintsWithSheet="0"/>
  </xdr:twoCellAnchor>
  <xdr:twoCellAnchor editAs="absolute">
    <xdr:from>
      <xdr:col>0</xdr:col>
      <xdr:colOff>38106</xdr:colOff>
      <xdr:row>13</xdr:row>
      <xdr:rowOff>199855</xdr:rowOff>
    </xdr:from>
    <xdr:to>
      <xdr:col>1</xdr:col>
      <xdr:colOff>9528</xdr:colOff>
      <xdr:row>20</xdr:row>
      <xdr:rowOff>17292</xdr:rowOff>
    </xdr:to>
    <xdr:sp macro="" textlink="">
      <xdr:nvSpPr>
        <xdr:cNvPr id="4" name="Información de personal" descr="&quot;&quot;" title="Botón de navegación de la información personal">
          <a:hlinkClick xmlns:r="http://schemas.openxmlformats.org/officeDocument/2006/relationships" r:id="rId3" tooltip="Haga clic para ver la Información personal"/>
        </xdr:cNvPr>
        <xdr:cNvSpPr/>
      </xdr:nvSpPr>
      <xdr:spPr>
        <a:xfrm rot="16200000">
          <a:off x="-299239" y="3632825"/>
          <a:ext cx="1417637" cy="742947"/>
        </a:xfrm>
        <a:prstGeom prst="round2SameRect">
          <a:avLst/>
        </a:prstGeom>
        <a:solidFill>
          <a:schemeClr val="tx2">
            <a:lumMod val="60000"/>
            <a:lumOff val="4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investigación y enseñanza</a:t>
          </a:r>
        </a:p>
      </xdr:txBody>
    </xdr:sp>
    <xdr:clientData fPrintsWithSheet="0"/>
  </xdr:twoCellAnchor>
  <xdr:twoCellAnchor editAs="absolute">
    <xdr:from>
      <xdr:col>0</xdr:col>
      <xdr:colOff>38100</xdr:colOff>
      <xdr:row>20</xdr:row>
      <xdr:rowOff>114299</xdr:rowOff>
    </xdr:from>
    <xdr:to>
      <xdr:col>1</xdr:col>
      <xdr:colOff>9525</xdr:colOff>
      <xdr:row>26</xdr:row>
      <xdr:rowOff>160336</xdr:rowOff>
    </xdr:to>
    <xdr:sp macro="" textlink="">
      <xdr:nvSpPr>
        <xdr:cNvPr id="5" name="Información de personal" descr="&quot;&quot;" title="Botón de navegación de la información personal">
          <a:hlinkClick xmlns:r="http://schemas.openxmlformats.org/officeDocument/2006/relationships" r:id="rId4"/>
        </xdr:cNvPr>
        <xdr:cNvSpPr/>
      </xdr:nvSpPr>
      <xdr:spPr>
        <a:xfrm rot="16200000">
          <a:off x="-299244" y="5147468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MX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desarrollo y vinculación institucional</a:t>
          </a:r>
          <a:endParaRPr lang="es-ES" sz="1100" b="0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38100</xdr:colOff>
      <xdr:row>33</xdr:row>
      <xdr:rowOff>152403</xdr:rowOff>
    </xdr:from>
    <xdr:to>
      <xdr:col>1</xdr:col>
      <xdr:colOff>9525</xdr:colOff>
      <xdr:row>39</xdr:row>
      <xdr:rowOff>198440</xdr:rowOff>
    </xdr:to>
    <xdr:sp macro="" textlink="">
      <xdr:nvSpPr>
        <xdr:cNvPr id="6" name="Información de personal" descr="&quot;&quot;" title="Botón de navegación de la información personal">
          <a:hlinkClick xmlns:r="http://schemas.openxmlformats.org/officeDocument/2006/relationships" r:id="rId5"/>
        </xdr:cNvPr>
        <xdr:cNvSpPr/>
      </xdr:nvSpPr>
      <xdr:spPr>
        <a:xfrm rot="16200000">
          <a:off x="-299244" y="8157372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enfermería</a:t>
          </a:r>
        </a:p>
      </xdr:txBody>
    </xdr:sp>
    <xdr:clientData fPrintsWithSheet="0"/>
  </xdr:twoCellAnchor>
  <xdr:twoCellAnchor editAs="absolute">
    <xdr:from>
      <xdr:col>0</xdr:col>
      <xdr:colOff>38100</xdr:colOff>
      <xdr:row>40</xdr:row>
      <xdr:rowOff>85727</xdr:rowOff>
    </xdr:from>
    <xdr:to>
      <xdr:col>1</xdr:col>
      <xdr:colOff>9525</xdr:colOff>
      <xdr:row>46</xdr:row>
      <xdr:rowOff>131764</xdr:rowOff>
    </xdr:to>
    <xdr:sp macro="" textlink="">
      <xdr:nvSpPr>
        <xdr:cNvPr id="7" name="Información de personal" descr="&quot;&quot;" title="Botón de navegación de la información personal">
          <a:hlinkClick xmlns:r="http://schemas.openxmlformats.org/officeDocument/2006/relationships" r:id="rId3" tooltip="Haga clic para ver la Información personal"/>
        </xdr:cNvPr>
        <xdr:cNvSpPr/>
      </xdr:nvSpPr>
      <xdr:spPr>
        <a:xfrm rot="16200000">
          <a:off x="-299244" y="9690896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endParaRPr lang="es-ES" sz="1100" b="1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38099</xdr:colOff>
      <xdr:row>27</xdr:row>
      <xdr:rowOff>28575</xdr:rowOff>
    </xdr:from>
    <xdr:to>
      <xdr:col>1</xdr:col>
      <xdr:colOff>9524</xdr:colOff>
      <xdr:row>33</xdr:row>
      <xdr:rowOff>74612</xdr:rowOff>
    </xdr:to>
    <xdr:sp macro="" textlink="">
      <xdr:nvSpPr>
        <xdr:cNvPr id="8" name="Información de personal" descr="&quot;&quot;" title="Botón de navegación de la información personal">
          <a:hlinkClick xmlns:r="http://schemas.openxmlformats.org/officeDocument/2006/relationships" r:id="rId6"/>
        </xdr:cNvPr>
        <xdr:cNvSpPr/>
      </xdr:nvSpPr>
      <xdr:spPr>
        <a:xfrm rot="16200000">
          <a:off x="-299245" y="6661944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administración</a:t>
          </a:r>
        </a:p>
      </xdr:txBody>
    </xdr:sp>
    <xdr:clientData fPrintsWithSheet="0"/>
  </xdr:twoCellAnchor>
  <xdr:twoCellAnchor editAs="absolute">
    <xdr:from>
      <xdr:col>2</xdr:col>
      <xdr:colOff>28574</xdr:colOff>
      <xdr:row>4</xdr:row>
      <xdr:rowOff>114300</xdr:rowOff>
    </xdr:from>
    <xdr:to>
      <xdr:col>2</xdr:col>
      <xdr:colOff>1981199</xdr:colOff>
      <xdr:row>12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DETALL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TALL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4" y="1152525"/>
              <a:ext cx="1952625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38099</xdr:colOff>
      <xdr:row>1</xdr:row>
      <xdr:rowOff>102543</xdr:rowOff>
    </xdr:from>
    <xdr:to>
      <xdr:col>1</xdr:col>
      <xdr:colOff>9526</xdr:colOff>
      <xdr:row>6</xdr:row>
      <xdr:rowOff>212080</xdr:rowOff>
    </xdr:to>
    <xdr:sp macro="" textlink="">
      <xdr:nvSpPr>
        <xdr:cNvPr id="2" name="Registro de capacitación" descr="&quot;&quot;" title="Botón de navegación del registro de capacitación">
          <a:hlinkClick xmlns:r="http://schemas.openxmlformats.org/officeDocument/2006/relationships" r:id="rId1"/>
        </xdr:cNvPr>
        <xdr:cNvSpPr/>
      </xdr:nvSpPr>
      <xdr:spPr>
        <a:xfrm rot="16200000">
          <a:off x="-302419" y="624036"/>
          <a:ext cx="1423987" cy="742952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>
              <a:solidFill>
                <a:schemeClr val="bg1"/>
              </a:solidFill>
              <a:latin typeface="+mj-lt"/>
            </a:rPr>
            <a:t>Dirección</a:t>
          </a:r>
          <a:r>
            <a:rPr lang="en-US" sz="1100" b="0" baseline="0">
              <a:solidFill>
                <a:schemeClr val="bg1"/>
              </a:solidFill>
              <a:latin typeface="+mj-lt"/>
            </a:rPr>
            <a:t> General</a:t>
          </a:r>
          <a:endParaRPr lang="en-US" sz="1100" b="0">
            <a:solidFill>
              <a:schemeClr val="bg1"/>
            </a:solidFill>
            <a:latin typeface="+mj-lt"/>
          </a:endParaRPr>
        </a:p>
      </xdr:txBody>
    </xdr:sp>
    <xdr:clientData fPrintsWithSheet="0"/>
  </xdr:twoCellAnchor>
  <xdr:twoCellAnchor editAs="absolute">
    <xdr:from>
      <xdr:col>0</xdr:col>
      <xdr:colOff>38102</xdr:colOff>
      <xdr:row>7</xdr:row>
      <xdr:rowOff>69679</xdr:rowOff>
    </xdr:from>
    <xdr:to>
      <xdr:col>1</xdr:col>
      <xdr:colOff>1</xdr:colOff>
      <xdr:row>13</xdr:row>
      <xdr:rowOff>122066</xdr:rowOff>
    </xdr:to>
    <xdr:sp macro="" textlink="">
      <xdr:nvSpPr>
        <xdr:cNvPr id="3" name="Lista de cursos" descr="&quot;&quot;" title="Botón de navegación de la lista de cursos">
          <a:hlinkClick xmlns:r="http://schemas.openxmlformats.org/officeDocument/2006/relationships" r:id="rId2"/>
        </xdr:cNvPr>
        <xdr:cNvSpPr/>
      </xdr:nvSpPr>
      <xdr:spPr>
        <a:xfrm rot="16200000">
          <a:off x="-307180" y="2138986"/>
          <a:ext cx="1423987" cy="73342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médica</a:t>
          </a:r>
        </a:p>
      </xdr:txBody>
    </xdr:sp>
    <xdr:clientData fPrintsWithSheet="0"/>
  </xdr:twoCellAnchor>
  <xdr:twoCellAnchor editAs="absolute">
    <xdr:from>
      <xdr:col>0</xdr:col>
      <xdr:colOff>38106</xdr:colOff>
      <xdr:row>13</xdr:row>
      <xdr:rowOff>199855</xdr:rowOff>
    </xdr:from>
    <xdr:to>
      <xdr:col>1</xdr:col>
      <xdr:colOff>9528</xdr:colOff>
      <xdr:row>20</xdr:row>
      <xdr:rowOff>17292</xdr:rowOff>
    </xdr:to>
    <xdr:sp macro="" textlink="">
      <xdr:nvSpPr>
        <xdr:cNvPr id="4" name="Información de personal" descr="&quot;&quot;" title="Botón de navegación de la información personal">
          <a:hlinkClick xmlns:r="http://schemas.openxmlformats.org/officeDocument/2006/relationships" r:id="rId3"/>
        </xdr:cNvPr>
        <xdr:cNvSpPr/>
      </xdr:nvSpPr>
      <xdr:spPr>
        <a:xfrm rot="16200000">
          <a:off x="-299239" y="3632825"/>
          <a:ext cx="1417637" cy="742947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investigación y enseñanza</a:t>
          </a:r>
        </a:p>
      </xdr:txBody>
    </xdr:sp>
    <xdr:clientData fPrintsWithSheet="0"/>
  </xdr:twoCellAnchor>
  <xdr:twoCellAnchor editAs="absolute">
    <xdr:from>
      <xdr:col>0</xdr:col>
      <xdr:colOff>38100</xdr:colOff>
      <xdr:row>20</xdr:row>
      <xdr:rowOff>114299</xdr:rowOff>
    </xdr:from>
    <xdr:to>
      <xdr:col>1</xdr:col>
      <xdr:colOff>9525</xdr:colOff>
      <xdr:row>26</xdr:row>
      <xdr:rowOff>160336</xdr:rowOff>
    </xdr:to>
    <xdr:sp macro="" textlink="">
      <xdr:nvSpPr>
        <xdr:cNvPr id="5" name="Información de personal" descr="&quot;&quot;" title="Botón de navegación de la información personal">
          <a:hlinkClick xmlns:r="http://schemas.openxmlformats.org/officeDocument/2006/relationships" r:id="rId4" tooltip="Haga clic para ver la Información personal"/>
        </xdr:cNvPr>
        <xdr:cNvSpPr/>
      </xdr:nvSpPr>
      <xdr:spPr>
        <a:xfrm rot="16200000">
          <a:off x="-299244" y="5147468"/>
          <a:ext cx="1417637" cy="742950"/>
        </a:xfrm>
        <a:prstGeom prst="round2SameRect">
          <a:avLst/>
        </a:prstGeom>
        <a:solidFill>
          <a:schemeClr val="accent2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MX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desarrollo y vinculación institucional</a:t>
          </a:r>
          <a:endParaRPr lang="es-ES" sz="1100" b="0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38100</xdr:colOff>
      <xdr:row>33</xdr:row>
      <xdr:rowOff>152403</xdr:rowOff>
    </xdr:from>
    <xdr:to>
      <xdr:col>1</xdr:col>
      <xdr:colOff>9525</xdr:colOff>
      <xdr:row>39</xdr:row>
      <xdr:rowOff>198440</xdr:rowOff>
    </xdr:to>
    <xdr:sp macro="" textlink="">
      <xdr:nvSpPr>
        <xdr:cNvPr id="6" name="Información de personal" descr="&quot;&quot;" title="Botón de navegación de la información personal">
          <a:hlinkClick xmlns:r="http://schemas.openxmlformats.org/officeDocument/2006/relationships" r:id="rId5"/>
        </xdr:cNvPr>
        <xdr:cNvSpPr/>
      </xdr:nvSpPr>
      <xdr:spPr>
        <a:xfrm rot="16200000">
          <a:off x="-299244" y="8157372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enfermería</a:t>
          </a:r>
        </a:p>
      </xdr:txBody>
    </xdr:sp>
    <xdr:clientData fPrintsWithSheet="0"/>
  </xdr:twoCellAnchor>
  <xdr:twoCellAnchor editAs="absolute">
    <xdr:from>
      <xdr:col>0</xdr:col>
      <xdr:colOff>38100</xdr:colOff>
      <xdr:row>40</xdr:row>
      <xdr:rowOff>85727</xdr:rowOff>
    </xdr:from>
    <xdr:to>
      <xdr:col>1</xdr:col>
      <xdr:colOff>9525</xdr:colOff>
      <xdr:row>46</xdr:row>
      <xdr:rowOff>131764</xdr:rowOff>
    </xdr:to>
    <xdr:sp macro="" textlink="">
      <xdr:nvSpPr>
        <xdr:cNvPr id="7" name="Información de personal" descr="&quot;&quot;" title="Botón de navegación de la información personal">
          <a:hlinkClick xmlns:r="http://schemas.openxmlformats.org/officeDocument/2006/relationships" r:id="rId4" tooltip="Haga clic para ver la Información personal"/>
        </xdr:cNvPr>
        <xdr:cNvSpPr/>
      </xdr:nvSpPr>
      <xdr:spPr>
        <a:xfrm rot="16200000">
          <a:off x="-299244" y="9690896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endParaRPr lang="es-ES" sz="1100" b="1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38099</xdr:colOff>
      <xdr:row>27</xdr:row>
      <xdr:rowOff>28575</xdr:rowOff>
    </xdr:from>
    <xdr:to>
      <xdr:col>1</xdr:col>
      <xdr:colOff>9524</xdr:colOff>
      <xdr:row>33</xdr:row>
      <xdr:rowOff>74612</xdr:rowOff>
    </xdr:to>
    <xdr:sp macro="" textlink="">
      <xdr:nvSpPr>
        <xdr:cNvPr id="8" name="Información de personal" descr="&quot;&quot;" title="Botón de navegación de la información personal">
          <a:hlinkClick xmlns:r="http://schemas.openxmlformats.org/officeDocument/2006/relationships" r:id="rId6"/>
        </xdr:cNvPr>
        <xdr:cNvSpPr/>
      </xdr:nvSpPr>
      <xdr:spPr>
        <a:xfrm rot="16200000">
          <a:off x="-299245" y="6661944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administración</a:t>
          </a:r>
        </a:p>
      </xdr:txBody>
    </xdr:sp>
    <xdr:clientData fPrintsWithSheet="0"/>
  </xdr:twoCellAnchor>
  <xdr:twoCellAnchor editAs="absolute">
    <xdr:from>
      <xdr:col>1</xdr:col>
      <xdr:colOff>161924</xdr:colOff>
      <xdr:row>3</xdr:row>
      <xdr:rowOff>219075</xdr:rowOff>
    </xdr:from>
    <xdr:to>
      <xdr:col>2</xdr:col>
      <xdr:colOff>1838324</xdr:colOff>
      <xdr:row>11</xdr:row>
      <xdr:rowOff>95250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DETALL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TALL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49" y="1028700"/>
              <a:ext cx="191452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38099</xdr:colOff>
      <xdr:row>1</xdr:row>
      <xdr:rowOff>102543</xdr:rowOff>
    </xdr:from>
    <xdr:to>
      <xdr:col>1</xdr:col>
      <xdr:colOff>9526</xdr:colOff>
      <xdr:row>6</xdr:row>
      <xdr:rowOff>212080</xdr:rowOff>
    </xdr:to>
    <xdr:sp macro="" textlink="">
      <xdr:nvSpPr>
        <xdr:cNvPr id="2" name="Registro de capacitación" descr="&quot;&quot;" title="Botón de navegación del registro de capacitación">
          <a:hlinkClick xmlns:r="http://schemas.openxmlformats.org/officeDocument/2006/relationships" r:id="rId1"/>
        </xdr:cNvPr>
        <xdr:cNvSpPr/>
      </xdr:nvSpPr>
      <xdr:spPr>
        <a:xfrm rot="16200000">
          <a:off x="-302419" y="624036"/>
          <a:ext cx="1423987" cy="742952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>
              <a:solidFill>
                <a:schemeClr val="bg1"/>
              </a:solidFill>
              <a:latin typeface="+mj-lt"/>
            </a:rPr>
            <a:t>Dirección</a:t>
          </a:r>
          <a:r>
            <a:rPr lang="en-US" sz="1100" b="0" baseline="0">
              <a:solidFill>
                <a:schemeClr val="bg1"/>
              </a:solidFill>
              <a:latin typeface="+mj-lt"/>
            </a:rPr>
            <a:t> General</a:t>
          </a:r>
          <a:endParaRPr lang="en-US" sz="1100" b="0">
            <a:solidFill>
              <a:schemeClr val="bg1"/>
            </a:solidFill>
            <a:latin typeface="+mj-lt"/>
          </a:endParaRPr>
        </a:p>
      </xdr:txBody>
    </xdr:sp>
    <xdr:clientData fPrintsWithSheet="0"/>
  </xdr:twoCellAnchor>
  <xdr:twoCellAnchor editAs="absolute">
    <xdr:from>
      <xdr:col>0</xdr:col>
      <xdr:colOff>38102</xdr:colOff>
      <xdr:row>7</xdr:row>
      <xdr:rowOff>69679</xdr:rowOff>
    </xdr:from>
    <xdr:to>
      <xdr:col>1</xdr:col>
      <xdr:colOff>1</xdr:colOff>
      <xdr:row>13</xdr:row>
      <xdr:rowOff>122066</xdr:rowOff>
    </xdr:to>
    <xdr:sp macro="" textlink="">
      <xdr:nvSpPr>
        <xdr:cNvPr id="3" name="Lista de cursos" descr="&quot;&quot;" title="Botón de navegación de la lista de cursos">
          <a:hlinkClick xmlns:r="http://schemas.openxmlformats.org/officeDocument/2006/relationships" r:id="rId2"/>
        </xdr:cNvPr>
        <xdr:cNvSpPr/>
      </xdr:nvSpPr>
      <xdr:spPr>
        <a:xfrm rot="16200000">
          <a:off x="-307180" y="2138986"/>
          <a:ext cx="1423987" cy="73342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médica</a:t>
          </a:r>
        </a:p>
      </xdr:txBody>
    </xdr:sp>
    <xdr:clientData fPrintsWithSheet="0"/>
  </xdr:twoCellAnchor>
  <xdr:twoCellAnchor editAs="absolute">
    <xdr:from>
      <xdr:col>0</xdr:col>
      <xdr:colOff>38106</xdr:colOff>
      <xdr:row>13</xdr:row>
      <xdr:rowOff>199855</xdr:rowOff>
    </xdr:from>
    <xdr:to>
      <xdr:col>1</xdr:col>
      <xdr:colOff>9528</xdr:colOff>
      <xdr:row>20</xdr:row>
      <xdr:rowOff>17292</xdr:rowOff>
    </xdr:to>
    <xdr:sp macro="" textlink="">
      <xdr:nvSpPr>
        <xdr:cNvPr id="4" name="Información de personal" descr="&quot;&quot;" title="Botón de navegación de la información personal">
          <a:hlinkClick xmlns:r="http://schemas.openxmlformats.org/officeDocument/2006/relationships" r:id="rId3"/>
        </xdr:cNvPr>
        <xdr:cNvSpPr/>
      </xdr:nvSpPr>
      <xdr:spPr>
        <a:xfrm rot="16200000">
          <a:off x="-299239" y="3632825"/>
          <a:ext cx="1417637" cy="742947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investigación y enseñanza</a:t>
          </a:r>
        </a:p>
      </xdr:txBody>
    </xdr:sp>
    <xdr:clientData fPrintsWithSheet="0"/>
  </xdr:twoCellAnchor>
  <xdr:twoCellAnchor editAs="absolute">
    <xdr:from>
      <xdr:col>0</xdr:col>
      <xdr:colOff>38100</xdr:colOff>
      <xdr:row>20</xdr:row>
      <xdr:rowOff>114299</xdr:rowOff>
    </xdr:from>
    <xdr:to>
      <xdr:col>1</xdr:col>
      <xdr:colOff>9525</xdr:colOff>
      <xdr:row>26</xdr:row>
      <xdr:rowOff>160336</xdr:rowOff>
    </xdr:to>
    <xdr:sp macro="" textlink="">
      <xdr:nvSpPr>
        <xdr:cNvPr id="5" name="Información de personal" descr="&quot;&quot;" title="Botón de navegación de la información personal">
          <a:hlinkClick xmlns:r="http://schemas.openxmlformats.org/officeDocument/2006/relationships" r:id="rId4"/>
        </xdr:cNvPr>
        <xdr:cNvSpPr/>
      </xdr:nvSpPr>
      <xdr:spPr>
        <a:xfrm rot="16200000">
          <a:off x="-299244" y="5147468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MX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desarrollo y vinculación institucional</a:t>
          </a:r>
          <a:endParaRPr lang="es-ES" sz="1100" b="0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38100</xdr:colOff>
      <xdr:row>33</xdr:row>
      <xdr:rowOff>152403</xdr:rowOff>
    </xdr:from>
    <xdr:to>
      <xdr:col>1</xdr:col>
      <xdr:colOff>9525</xdr:colOff>
      <xdr:row>39</xdr:row>
      <xdr:rowOff>198440</xdr:rowOff>
    </xdr:to>
    <xdr:sp macro="" textlink="">
      <xdr:nvSpPr>
        <xdr:cNvPr id="6" name="Información de personal" descr="&quot;&quot;" title="Botón de navegación de la información personal">
          <a:hlinkClick xmlns:r="http://schemas.openxmlformats.org/officeDocument/2006/relationships" r:id="rId5"/>
        </xdr:cNvPr>
        <xdr:cNvSpPr/>
      </xdr:nvSpPr>
      <xdr:spPr>
        <a:xfrm rot="16200000">
          <a:off x="-299244" y="8157372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enfermería</a:t>
          </a:r>
        </a:p>
      </xdr:txBody>
    </xdr:sp>
    <xdr:clientData fPrintsWithSheet="0"/>
  </xdr:twoCellAnchor>
  <xdr:twoCellAnchor editAs="absolute">
    <xdr:from>
      <xdr:col>0</xdr:col>
      <xdr:colOff>38100</xdr:colOff>
      <xdr:row>40</xdr:row>
      <xdr:rowOff>85727</xdr:rowOff>
    </xdr:from>
    <xdr:to>
      <xdr:col>1</xdr:col>
      <xdr:colOff>9525</xdr:colOff>
      <xdr:row>46</xdr:row>
      <xdr:rowOff>131764</xdr:rowOff>
    </xdr:to>
    <xdr:sp macro="" textlink="">
      <xdr:nvSpPr>
        <xdr:cNvPr id="7" name="Información de personal" descr="&quot;&quot;" title="Botón de navegación de la información personal">
          <a:hlinkClick xmlns:r="http://schemas.openxmlformats.org/officeDocument/2006/relationships" r:id="rId6" tooltip="Haga clic para ver la Información personal"/>
        </xdr:cNvPr>
        <xdr:cNvSpPr/>
      </xdr:nvSpPr>
      <xdr:spPr>
        <a:xfrm rot="16200000">
          <a:off x="-299244" y="9690896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endParaRPr lang="es-ES" sz="1100" b="1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38099</xdr:colOff>
      <xdr:row>27</xdr:row>
      <xdr:rowOff>28575</xdr:rowOff>
    </xdr:from>
    <xdr:to>
      <xdr:col>1</xdr:col>
      <xdr:colOff>9524</xdr:colOff>
      <xdr:row>33</xdr:row>
      <xdr:rowOff>74612</xdr:rowOff>
    </xdr:to>
    <xdr:sp macro="" textlink="">
      <xdr:nvSpPr>
        <xdr:cNvPr id="8" name="Información de personal" descr="&quot;&quot;" title="Botón de navegación de la información personal">
          <a:hlinkClick xmlns:r="http://schemas.openxmlformats.org/officeDocument/2006/relationships" r:id="rId6" tooltip="Haga clic para ver la Información personal"/>
        </xdr:cNvPr>
        <xdr:cNvSpPr/>
      </xdr:nvSpPr>
      <xdr:spPr>
        <a:xfrm rot="16200000">
          <a:off x="-299245" y="6661944"/>
          <a:ext cx="1417637" cy="742950"/>
        </a:xfrm>
        <a:prstGeom prst="round2SameRect">
          <a:avLst/>
        </a:prstGeom>
        <a:solidFill>
          <a:schemeClr val="accent5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administración</a:t>
          </a:r>
        </a:p>
      </xdr:txBody>
    </xdr:sp>
    <xdr:clientData fPrintsWithSheet="0"/>
  </xdr:twoCellAnchor>
  <xdr:twoCellAnchor editAs="absolute">
    <xdr:from>
      <xdr:col>1</xdr:col>
      <xdr:colOff>171449</xdr:colOff>
      <xdr:row>4</xdr:row>
      <xdr:rowOff>66675</xdr:rowOff>
    </xdr:from>
    <xdr:to>
      <xdr:col>2</xdr:col>
      <xdr:colOff>1866899</xdr:colOff>
      <xdr:row>11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DETALL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TALL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4" y="1104900"/>
              <a:ext cx="1933575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38099</xdr:colOff>
      <xdr:row>1</xdr:row>
      <xdr:rowOff>102543</xdr:rowOff>
    </xdr:from>
    <xdr:to>
      <xdr:col>1</xdr:col>
      <xdr:colOff>9526</xdr:colOff>
      <xdr:row>6</xdr:row>
      <xdr:rowOff>212080</xdr:rowOff>
    </xdr:to>
    <xdr:sp macro="" textlink="">
      <xdr:nvSpPr>
        <xdr:cNvPr id="2" name="Registro de capacitación" descr="&quot;&quot;" title="Botón de navegación del registro de capacitación">
          <a:hlinkClick xmlns:r="http://schemas.openxmlformats.org/officeDocument/2006/relationships" r:id="rId1"/>
        </xdr:cNvPr>
        <xdr:cNvSpPr/>
      </xdr:nvSpPr>
      <xdr:spPr>
        <a:xfrm rot="16200000">
          <a:off x="-302419" y="624036"/>
          <a:ext cx="1423987" cy="742952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>
              <a:solidFill>
                <a:schemeClr val="bg1"/>
              </a:solidFill>
              <a:latin typeface="+mj-lt"/>
            </a:rPr>
            <a:t>Dirección</a:t>
          </a:r>
          <a:r>
            <a:rPr lang="en-US" sz="1100" b="0" baseline="0">
              <a:solidFill>
                <a:schemeClr val="bg1"/>
              </a:solidFill>
              <a:latin typeface="+mj-lt"/>
            </a:rPr>
            <a:t> General</a:t>
          </a:r>
          <a:endParaRPr lang="en-US" sz="1100" b="0">
            <a:solidFill>
              <a:schemeClr val="bg1"/>
            </a:solidFill>
            <a:latin typeface="+mj-lt"/>
          </a:endParaRPr>
        </a:p>
      </xdr:txBody>
    </xdr:sp>
    <xdr:clientData fPrintsWithSheet="0"/>
  </xdr:twoCellAnchor>
  <xdr:twoCellAnchor editAs="absolute">
    <xdr:from>
      <xdr:col>0</xdr:col>
      <xdr:colOff>38102</xdr:colOff>
      <xdr:row>7</xdr:row>
      <xdr:rowOff>69679</xdr:rowOff>
    </xdr:from>
    <xdr:to>
      <xdr:col>1</xdr:col>
      <xdr:colOff>1</xdr:colOff>
      <xdr:row>13</xdr:row>
      <xdr:rowOff>122066</xdr:rowOff>
    </xdr:to>
    <xdr:sp macro="" textlink="">
      <xdr:nvSpPr>
        <xdr:cNvPr id="3" name="Lista de cursos" descr="&quot;&quot;" title="Botón de navegación de la lista de cursos">
          <a:hlinkClick xmlns:r="http://schemas.openxmlformats.org/officeDocument/2006/relationships" r:id="rId2"/>
        </xdr:cNvPr>
        <xdr:cNvSpPr/>
      </xdr:nvSpPr>
      <xdr:spPr>
        <a:xfrm rot="16200000">
          <a:off x="-307180" y="2138986"/>
          <a:ext cx="1423987" cy="733424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médica</a:t>
          </a:r>
        </a:p>
      </xdr:txBody>
    </xdr:sp>
    <xdr:clientData fPrintsWithSheet="0"/>
  </xdr:twoCellAnchor>
  <xdr:twoCellAnchor editAs="absolute">
    <xdr:from>
      <xdr:col>0</xdr:col>
      <xdr:colOff>38106</xdr:colOff>
      <xdr:row>13</xdr:row>
      <xdr:rowOff>199855</xdr:rowOff>
    </xdr:from>
    <xdr:to>
      <xdr:col>1</xdr:col>
      <xdr:colOff>9528</xdr:colOff>
      <xdr:row>20</xdr:row>
      <xdr:rowOff>17292</xdr:rowOff>
    </xdr:to>
    <xdr:sp macro="" textlink="">
      <xdr:nvSpPr>
        <xdr:cNvPr id="4" name="Información de personal" descr="&quot;&quot;" title="Botón de navegación de la información personal">
          <a:hlinkClick xmlns:r="http://schemas.openxmlformats.org/officeDocument/2006/relationships" r:id="rId3"/>
        </xdr:cNvPr>
        <xdr:cNvSpPr/>
      </xdr:nvSpPr>
      <xdr:spPr>
        <a:xfrm rot="16200000">
          <a:off x="-299239" y="3632825"/>
          <a:ext cx="1417637" cy="742947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investigación y enseñanza</a:t>
          </a:r>
        </a:p>
      </xdr:txBody>
    </xdr:sp>
    <xdr:clientData fPrintsWithSheet="0"/>
  </xdr:twoCellAnchor>
  <xdr:twoCellAnchor editAs="absolute">
    <xdr:from>
      <xdr:col>0</xdr:col>
      <xdr:colOff>38100</xdr:colOff>
      <xdr:row>20</xdr:row>
      <xdr:rowOff>114299</xdr:rowOff>
    </xdr:from>
    <xdr:to>
      <xdr:col>1</xdr:col>
      <xdr:colOff>9525</xdr:colOff>
      <xdr:row>26</xdr:row>
      <xdr:rowOff>160336</xdr:rowOff>
    </xdr:to>
    <xdr:sp macro="" textlink="">
      <xdr:nvSpPr>
        <xdr:cNvPr id="5" name="Información de personal" descr="&quot;&quot;" title="Botón de navegación de la información personal">
          <a:hlinkClick xmlns:r="http://schemas.openxmlformats.org/officeDocument/2006/relationships" r:id="rId4"/>
        </xdr:cNvPr>
        <xdr:cNvSpPr/>
      </xdr:nvSpPr>
      <xdr:spPr>
        <a:xfrm rot="16200000">
          <a:off x="-299244" y="5147468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es-MX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desarrollo y vinculación institucional</a:t>
          </a:r>
          <a:endParaRPr lang="es-ES" sz="1100" b="0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38100</xdr:colOff>
      <xdr:row>33</xdr:row>
      <xdr:rowOff>152403</xdr:rowOff>
    </xdr:from>
    <xdr:to>
      <xdr:col>1</xdr:col>
      <xdr:colOff>9525</xdr:colOff>
      <xdr:row>39</xdr:row>
      <xdr:rowOff>198440</xdr:rowOff>
    </xdr:to>
    <xdr:sp macro="" textlink="">
      <xdr:nvSpPr>
        <xdr:cNvPr id="6" name="Información de personal" descr="&quot;&quot;" title="Botón de navegación de la información personal">
          <a:hlinkClick xmlns:r="http://schemas.openxmlformats.org/officeDocument/2006/relationships" r:id="rId5" tooltip="Haga clic para ver la Información personal"/>
        </xdr:cNvPr>
        <xdr:cNvSpPr/>
      </xdr:nvSpPr>
      <xdr:spPr>
        <a:xfrm rot="16200000">
          <a:off x="-299244" y="8157372"/>
          <a:ext cx="1417637" cy="742950"/>
        </a:xfrm>
        <a:prstGeom prst="round2SameRect">
          <a:avLst/>
        </a:prstGeom>
        <a:solidFill>
          <a:schemeClr val="accent1">
            <a:lumMod val="60000"/>
            <a:lumOff val="4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enfermería</a:t>
          </a:r>
        </a:p>
      </xdr:txBody>
    </xdr:sp>
    <xdr:clientData fPrintsWithSheet="0"/>
  </xdr:twoCellAnchor>
  <xdr:twoCellAnchor editAs="absolute">
    <xdr:from>
      <xdr:col>0</xdr:col>
      <xdr:colOff>38100</xdr:colOff>
      <xdr:row>40</xdr:row>
      <xdr:rowOff>85727</xdr:rowOff>
    </xdr:from>
    <xdr:to>
      <xdr:col>1</xdr:col>
      <xdr:colOff>9525</xdr:colOff>
      <xdr:row>46</xdr:row>
      <xdr:rowOff>131764</xdr:rowOff>
    </xdr:to>
    <xdr:sp macro="" textlink="">
      <xdr:nvSpPr>
        <xdr:cNvPr id="7" name="Información de personal" descr="&quot;&quot;" title="Botón de navegación de la información personal">
          <a:hlinkClick xmlns:r="http://schemas.openxmlformats.org/officeDocument/2006/relationships" r:id="rId5" tooltip="Haga clic para ver la Información personal"/>
        </xdr:cNvPr>
        <xdr:cNvSpPr/>
      </xdr:nvSpPr>
      <xdr:spPr>
        <a:xfrm rot="16200000">
          <a:off x="-299244" y="9690896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endParaRPr lang="es-ES" sz="1100" b="1">
            <a:solidFill>
              <a:schemeClr val="bg1">
                <a:lumMod val="75000"/>
              </a:schemeClr>
            </a:solidFill>
            <a:latin typeface="+mj-lt"/>
            <a:ea typeface="+mn-ea"/>
            <a:cs typeface="+mn-cs"/>
          </a:endParaRPr>
        </a:p>
      </xdr:txBody>
    </xdr:sp>
    <xdr:clientData fPrintsWithSheet="0"/>
  </xdr:twoCellAnchor>
  <xdr:twoCellAnchor editAs="absolute">
    <xdr:from>
      <xdr:col>0</xdr:col>
      <xdr:colOff>38099</xdr:colOff>
      <xdr:row>27</xdr:row>
      <xdr:rowOff>28575</xdr:rowOff>
    </xdr:from>
    <xdr:to>
      <xdr:col>1</xdr:col>
      <xdr:colOff>9524</xdr:colOff>
      <xdr:row>33</xdr:row>
      <xdr:rowOff>74612</xdr:rowOff>
    </xdr:to>
    <xdr:sp macro="" textlink="">
      <xdr:nvSpPr>
        <xdr:cNvPr id="8" name="Información de personal" descr="&quot;&quot;" title="Botón de navegación de la información personal">
          <a:hlinkClick xmlns:r="http://schemas.openxmlformats.org/officeDocument/2006/relationships" r:id="rId6"/>
        </xdr:cNvPr>
        <xdr:cNvSpPr/>
      </xdr:nvSpPr>
      <xdr:spPr>
        <a:xfrm rot="16200000">
          <a:off x="-299245" y="6661944"/>
          <a:ext cx="1417637" cy="742950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Dirección de administración</a:t>
          </a:r>
        </a:p>
      </xdr:txBody>
    </xdr:sp>
    <xdr:clientData fPrintsWithSheet="0"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TALLE" sourceName="DETALLE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TALLE1" sourceName="DETALLE">
  <extLst>
    <x:ext xmlns:x15="http://schemas.microsoft.com/office/spreadsheetml/2010/11/main" uri="{2F2917AC-EB37-4324-AD4E-5DD8C200BD13}">
      <x15:tableSlicerCache tableId="7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TALLE2" sourceName="DETALLE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TALLE3" sourceName="DETALLE">
  <extLst>
    <x:ext xmlns:x15="http://schemas.microsoft.com/office/spreadsheetml/2010/11/main" uri="{2F2917AC-EB37-4324-AD4E-5DD8C200BD13}">
      <x15:tableSlicerCache tableId="4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ETALLE4" sourceName="DETALLE">
  <extLst>
    <x:ext xmlns:x15="http://schemas.microsoft.com/office/spreadsheetml/2010/11/main" uri="{2F2917AC-EB37-4324-AD4E-5DD8C200BD13}">
      <x15:tableSlicerCache tableId="5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TALLE 1" cache="SegmentaciónDeDatos_DETALLE1" caption="DETALLE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TALLE" cache="SegmentaciónDeDatos_DETALLE" caption="DETALLE" columnCount="2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TALLE 2" cache="SegmentaciónDeDatos_DETALLE2" caption="DETALLE" rowHeight="22542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TALLE 3" cache="SegmentaciónDeDatos_DETALLE3" caption="DETALLE" rowHeight="225425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TALLE 4" cache="SegmentaciónDeDatos_DETALLE4" caption="DETALLE" rowHeight="225425"/>
</slicers>
</file>

<file path=xl/tables/table1.xml><?xml version="1.0" encoding="utf-8"?>
<table xmlns="http://schemas.openxmlformats.org/spreadsheetml/2006/main" id="7" name="Tabla6" displayName="Tabla6" ref="C15:H28" totalsRowShown="0">
  <autoFilter ref="C15:H28"/>
  <tableColumns count="6">
    <tableColumn id="1" name="ÁREA"/>
    <tableColumn id="2" name="ENCARGADO" dataDxfId="57">
      <calculatedColumnFormula>IFERROR(VLOOKUP(Tabla6[[#This Row],[ÁREA]],Tabla1[#All],2,0),"_")</calculatedColumnFormula>
    </tableColumn>
    <tableColumn id="3" name="LUGAR" dataDxfId="56">
      <calculatedColumnFormula>IFERROR(VLOOKUP(Tabla6[[#This Row],[ÁREA]],Tabla1[#All],3,0),"_")</calculatedColumnFormula>
    </tableColumn>
    <tableColumn id="4" name="DETALLE" dataDxfId="55">
      <calculatedColumnFormula>IFERROR(VLOOKUP(Tabla6[[#This Row],[ÁREA]],Tabla1[#All],4,0),"_")</calculatedColumnFormula>
    </tableColumn>
    <tableColumn id="5" name="FAICI" dataDxfId="54"/>
    <tableColumn id="6" name="EXTRAS" dataDxfId="53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J5:K12" totalsRowCount="1" headerRowDxfId="52" dataDxfId="51" totalsRowDxfId="50">
  <autoFilter ref="J5:K11">
    <filterColumn colId="0" hiddenButton="1"/>
    <filterColumn colId="1" hiddenButton="1"/>
  </autoFilter>
  <tableColumns count="2">
    <tableColumn id="1" name="OK" totalsRowFunction="sum" totalsRowDxfId="49"/>
    <tableColumn id="2" name="SI" totalsRowFunction="sum" totalsRowDxfId="48"/>
  </tableColumns>
  <tableStyleInfo name="Employee Training Tracker - Log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C15:H82" totalsRowShown="0" headerRowDxfId="45">
  <autoFilter ref="C15:H82"/>
  <tableColumns count="6">
    <tableColumn id="1" name="ÁREA"/>
    <tableColumn id="2" name="ENCARGADO" dataDxfId="44">
      <calculatedColumnFormula>IFERROR(VLOOKUP(Tabla2[[#This Row],[ÁREA]],Tabla1[#All],2,0),"_")</calculatedColumnFormula>
    </tableColumn>
    <tableColumn id="3" name="LUGAR" dataDxfId="43">
      <calculatedColumnFormula>IFERROR(VLOOKUP(Tabla2[[#This Row],[ÁREA]],Tabla1[#All],3,0),"_")</calculatedColumnFormula>
    </tableColumn>
    <tableColumn id="4" name="DETALLE" dataDxfId="42">
      <calculatedColumnFormula>IFERROR(VLOOKUP(Tabla2[[#This Row],[ÁREA]],Tabla1[#All],4,0),"_")</calculatedColumnFormula>
    </tableColumn>
    <tableColumn id="5" name="FAICI"/>
    <tableColumn id="6" name="EXTRAS" dataDxfId="41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C15:H22" totalsRowShown="0">
  <autoFilter ref="C15:H22"/>
  <tableColumns count="6">
    <tableColumn id="1" name="ÁREA"/>
    <tableColumn id="2" name="ENCARGADO" dataDxfId="38">
      <calculatedColumnFormula>IFERROR(VLOOKUP(Tabla3[[#This Row],[ÁREA]],Tabla1[#All],2,0),"_")</calculatedColumnFormula>
    </tableColumn>
    <tableColumn id="3" name="LUGAR" dataDxfId="37">
      <calculatedColumnFormula>IFERROR(VLOOKUP(Tabla3[[#This Row],[ÁREA]],Tabla1[#All],3,0),"_")</calculatedColumnFormula>
    </tableColumn>
    <tableColumn id="4" name="DETALLE" dataDxfId="36">
      <calculatedColumnFormula>IFERROR(VLOOKUP(Tabla3[[#This Row],[ÁREA]],Tabla1[#All],4,0),"_")</calculatedColumnFormula>
    </tableColumn>
    <tableColumn id="5" name="FAICI"/>
    <tableColumn id="6" name="EXTRAS" dataDxfId="35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C15:H26" totalsRowShown="0">
  <autoFilter ref="C15:H26"/>
  <tableColumns count="6">
    <tableColumn id="1" name="ÁREA"/>
    <tableColumn id="2" name="ENCARGADO" dataDxfId="32">
      <calculatedColumnFormula>IFERROR(VLOOKUP(Tabla4[[#This Row],[ÁREA]],Tabla1[#All],2,0),"_")</calculatedColumnFormula>
    </tableColumn>
    <tableColumn id="3" name="LUGAR" dataDxfId="31">
      <calculatedColumnFormula>IFERROR(VLOOKUP(Tabla4[[#This Row],[ÁREA]],Tabla1[#All],3,0),"_")</calculatedColumnFormula>
    </tableColumn>
    <tableColumn id="4" name="DETALLE" dataDxfId="30">
      <calculatedColumnFormula>IFERROR(VLOOKUP(Tabla4[[#This Row],[ÁREA]],Tabla1[#All],4,0),"_")</calculatedColumnFormula>
    </tableColumn>
    <tableColumn id="5" name="FAICI"/>
    <tableColumn id="6" name="EXTRAS" dataDxfId="29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C15:H36" totalsRowShown="0">
  <autoFilter ref="C15:H36"/>
  <tableColumns count="6">
    <tableColumn id="1" name="ÁREA"/>
    <tableColumn id="2" name="ENCARGADO" dataDxfId="26">
      <calculatedColumnFormula>IFERROR(VLOOKUP(Tabla5[[#This Row],[ÁREA]],Tabla1[#All],2,0),"_")</calculatedColumnFormula>
    </tableColumn>
    <tableColumn id="3" name="LUGAR" dataDxfId="25">
      <calculatedColumnFormula>IFERROR(VLOOKUP(Tabla5[[#This Row],[ÁREA]],Tabla1[#All],3,0),"_")</calculatedColumnFormula>
    </tableColumn>
    <tableColumn id="4" name="DETALLE" dataDxfId="24">
      <calculatedColumnFormula>IFERROR(VLOOKUP(Tabla5[[#This Row],[ÁREA]],Tabla1[#All],4,0),"_")</calculatedColumnFormula>
    </tableColumn>
    <tableColumn id="5" name="FAICI"/>
    <tableColumn id="6" name="EXTRAS" dataDxfId="23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6" name="Tabla7" displayName="Tabla7" ref="C15:H18" totalsRowShown="0">
  <autoFilter ref="C15:H18"/>
  <tableColumns count="6">
    <tableColumn id="1" name="ÁREA"/>
    <tableColumn id="2" name="ENCARGADO" dataDxfId="20">
      <calculatedColumnFormula>IFERROR(VLOOKUP(Tabla7[[#This Row],[ÁREA]],Tabla1[#All],2,0),"_")</calculatedColumnFormula>
    </tableColumn>
    <tableColumn id="3" name="LUGAR" dataDxfId="19">
      <calculatedColumnFormula>IFERROR(VLOOKUP(Tabla7[[#This Row],[ÁREA]],Tabla1[#All],3,0),"_")</calculatedColumnFormula>
    </tableColumn>
    <tableColumn id="4" name="DETALLE" dataDxfId="18">
      <calculatedColumnFormula>IFERROR(VLOOKUP(Tabla7[[#This Row],[ÁREA]],Tabla1[#All],4,0),"_")</calculatedColumnFormula>
    </tableColumn>
    <tableColumn id="5" name="FAICI"/>
    <tableColumn id="6" name="EXTRAS" dataDxfId="17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id="1" name="Tabla1" displayName="Tabla1" ref="B1:G128" totalsRowShown="0" headerRowDxfId="13" dataDxfId="12" tableBorderDxfId="11">
  <autoFilter ref="B1:G128"/>
  <sortState ref="B9:G127">
    <sortCondition ref="D1:D128"/>
  </sortState>
  <tableColumns count="6">
    <tableColumn id="2" name="ÁREA" dataDxfId="10"/>
    <tableColumn id="3" name="Nombre" dataDxfId="9"/>
    <tableColumn id="4" name="LUGAR" dataDxfId="8" dataCellStyle="Normal 2"/>
    <tableColumn id="1" name="Detalle" dataDxfId="7"/>
    <tableColumn id="5" name="Check list" dataDxfId="6"/>
    <tableColumn id="6" name="A" dataDxfId="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8" name="Tabla19" displayName="Tabla19" ref="A7:C63" totalsRowShown="0">
  <autoFilter ref="A7:C63"/>
  <sortState ref="A8:C63">
    <sortCondition ref="B7:B63"/>
  </sortState>
  <tableColumns count="3">
    <tableColumn id="1" name="FECHAS" dataDxfId="1"/>
    <tableColumn id="2" name="NOMBRES"/>
    <tableColumn id="3" name="VALIDACIÓ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72.18.21.241\Informes_Modulos\16.07.2024%20SIH%20TODOS\2025\respuesta%20de%20FAICI%20ABRIL%202025\FAICI%202025%20U.%20JURIDICA.PDF" TargetMode="External"/><Relationship Id="rId6" Type="http://schemas.microsoft.com/office/2007/relationships/slicer" Target="../slicers/slicer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file:///\\172.18.21.241\Informes_Modulos\16.07.2024%20SIH%20TODOS\2025\respuesta%20de%20FAICI%20ABRIL%202025\FAICI%202025%20MAXILOFACIAL.PDF" TargetMode="External"/><Relationship Id="rId18" Type="http://schemas.openxmlformats.org/officeDocument/2006/relationships/hyperlink" Target="file:///\\172.18.21.241\Informes_Modulos\16.07.2024%20SIH%20TODOS\2025\respuesta%20de%20FAICI%20ABRIL%202025\FAICI%202025%20NUTRICION.pdf" TargetMode="External"/><Relationship Id="rId26" Type="http://schemas.openxmlformats.org/officeDocument/2006/relationships/hyperlink" Target="file:///\\172.18.21.241\Informes_Modulos\16.07.2024%20SIH%20TODOS\2025\respuesta%20de%20FAICI%20ABRIL%202025\FAICI%202025%20TRABAJO%20SOCIAL.pdf" TargetMode="External"/><Relationship Id="rId3" Type="http://schemas.openxmlformats.org/officeDocument/2006/relationships/hyperlink" Target="file:///\\172.18.21.241\Informes_Modulos\16.07.2024%20SIH%20TODOS\2025\respuesta%20de%20FAICI%20ABRIL%202025\FAICI%202025%20BANCO%20DE%20SANGRE.pdf" TargetMode="External"/><Relationship Id="rId21" Type="http://schemas.openxmlformats.org/officeDocument/2006/relationships/hyperlink" Target="file:///\\172.18.21.241\Informes_Modulos\16.07.2024%20SIH%20TODOS\2025\respuesta%20de%20FAICI%20ABRIL%202025\FAICI%202025%20ORTOPEDIA%20Y%20TRAUMA.PDF" TargetMode="External"/><Relationship Id="rId34" Type="http://schemas.microsoft.com/office/2007/relationships/slicer" Target="../slicers/slicer2.xml"/><Relationship Id="rId7" Type="http://schemas.openxmlformats.org/officeDocument/2006/relationships/hyperlink" Target="file:///\\172.18.21.241\Informes_Modulos\16.07.2024%20SIH%20TODOS\2025\respuesta%20de%20FAICI%20ABRIL%202025\FAICI%202025%20endoscopia.pdf" TargetMode="External"/><Relationship Id="rId12" Type="http://schemas.openxmlformats.org/officeDocument/2006/relationships/hyperlink" Target="file:///\\172.18.21.241\Informes_Modulos\16.07.2024%20SIH%20TODOS\2025\respuesta%20de%20FAICI%20ABRIL%202025\FAICI%202025%20LABORATORIO.PDF" TargetMode="External"/><Relationship Id="rId17" Type="http://schemas.openxmlformats.org/officeDocument/2006/relationships/hyperlink" Target="file:///\\172.18.21.241\Informes_Modulos\16.07.2024%20SIH%20TODOS\2025\respuesta%20de%20FAICI%20ABRIL%202025\FAICI%202025%20NEUROFISIOLOGIA.PDF" TargetMode="External"/><Relationship Id="rId25" Type="http://schemas.openxmlformats.org/officeDocument/2006/relationships/hyperlink" Target="file:///\\172.18.21.241\Informes_Modulos\16.07.2024%20SIH%20TODOS\2025\respuesta%20de%20FAICI%20ABRIL%202025\FAICI%202025%20SEGURIDAD%20RADIOLOGICA.PDF" TargetMode="External"/><Relationship Id="rId33" Type="http://schemas.openxmlformats.org/officeDocument/2006/relationships/table" Target="../tables/table3.xml"/><Relationship Id="rId2" Type="http://schemas.openxmlformats.org/officeDocument/2006/relationships/hyperlink" Target="file:///\\172.18.21.241\Informes_Modulos\16.07.2024%20SIH%20TODOS\2025\respuesta%20de%20FAICI%20ABRIL%202025\FAICI%202025%20APOYO%20NUTRICIO.pdf" TargetMode="External"/><Relationship Id="rId16" Type="http://schemas.openxmlformats.org/officeDocument/2006/relationships/hyperlink" Target="file:///\\172.18.21.241\Informes_Modulos\16.07.2024%20SIH%20TODOS\2025\respuesta%20de%20FAICI%20ABRIL%202025\FAICI%202025%20NEONATOLOGIA.PDF" TargetMode="External"/><Relationship Id="rId20" Type="http://schemas.openxmlformats.org/officeDocument/2006/relationships/hyperlink" Target="file:///\\172.18.21.241\Informes_Modulos\16.07.2024%20SIH%20TODOS\2025\respuesta%20de%20FAICI%20ABRIL%202025\FAICI%202025%20oncohematoped.pdf" TargetMode="External"/><Relationship Id="rId29" Type="http://schemas.openxmlformats.org/officeDocument/2006/relationships/hyperlink" Target="file:///\\172.18.21.241\Informes_Modulos\16.07.2024%20SIH%20TODOS\2025\respuesta%20de%20FAICI%20ABRIL%202025\FAICI%20ALERGIA%20E%20INMUNOLOGIA%20CLINICA.PDF" TargetMode="External"/><Relationship Id="rId1" Type="http://schemas.openxmlformats.org/officeDocument/2006/relationships/hyperlink" Target="file:///\\172.18.21.241\Informes_Modulos\16.07.2024%20SIH%20TODOS\2025\respuesta%20de%20FAICI%20ABRIL%202025\FAICI%202025%20ANGIOLOGIA.pdf" TargetMode="External"/><Relationship Id="rId6" Type="http://schemas.openxmlformats.org/officeDocument/2006/relationships/hyperlink" Target="file:///\\172.18.21.241\Informes_Modulos\16.07.2024%20SIH%20TODOS\2025\respuesta%20de%20FAICI%20ABRIL%202025\FAICI%202025%20DIV%20GINECO%20PED.pdf" TargetMode="External"/><Relationship Id="rId11" Type="http://schemas.openxmlformats.org/officeDocument/2006/relationships/hyperlink" Target="file:///\\172.18.21.241\Informes_Modulos\16.07.2024%20SIH%20TODOS\2025\respuesta%20de%20FAICI%20ABRIL%202025\FAICI%202025%20LAB%20DE%20GENETICA.PDF" TargetMode="External"/><Relationship Id="rId24" Type="http://schemas.openxmlformats.org/officeDocument/2006/relationships/hyperlink" Target="file:///\\172.18.21.241\Informes_Modulos\16.07.2024%20SIH%20TODOS\2025\respuesta%20de%20FAICI%20ABRIL%202025\FAICI%202025%20RADIODIAGNOSTICO%20ACTUALIZADO.pdf" TargetMode="External"/><Relationship Id="rId32" Type="http://schemas.openxmlformats.org/officeDocument/2006/relationships/drawing" Target="../drawings/drawing2.xml"/><Relationship Id="rId5" Type="http://schemas.openxmlformats.org/officeDocument/2006/relationships/hyperlink" Target="file:///\\172.18.21.241\Informes_Modulos\16.07.2024%20SIH%20TODOS\2025\respuesta%20de%20FAICI%20ABRIL%202025\FAICI%202025%20CONSULTA%20EXTERNA.PDF" TargetMode="External"/><Relationship Id="rId15" Type="http://schemas.openxmlformats.org/officeDocument/2006/relationships/hyperlink" Target="file:///\\172.18.21.241\Informes_Modulos\16.07.2024%20SIH%20TODOS\2025\respuesta%20de%20FAICI%20ABRIL%202025\FAICI%202025%20MEDICINA%20NUCLEAR.PDF" TargetMode="External"/><Relationship Id="rId23" Type="http://schemas.openxmlformats.org/officeDocument/2006/relationships/hyperlink" Target="file:///\\172.18.21.241\Informes_Modulos\16.07.2024%20SIH%20TODOS\2025\respuesta%20de%20FAICI%20ABRIL%202025\FAICI%202025%20PSIQUIATRIA%20Y%20SALUD%20MENTAL.pdf" TargetMode="External"/><Relationship Id="rId28" Type="http://schemas.openxmlformats.org/officeDocument/2006/relationships/hyperlink" Target="file:///\\172.18.21.241\Informes_Modulos\16.07.2024%20SIH%20TODOS\2025\respuesta%20de%20FAICI%20ABRIL%202025\FAICI%202025%20URGENCIAS%20PEDIATRICAS.pdf" TargetMode="External"/><Relationship Id="rId10" Type="http://schemas.openxmlformats.org/officeDocument/2006/relationships/hyperlink" Target="file:///\\172.18.21.241\Informes_Modulos\16.07.2024%20SIH%20TODOS\2025\respuesta%20de%20FAICI%20ABRIL%202025\FAICI%202025%20HOMEOPATIA.pdf" TargetMode="External"/><Relationship Id="rId19" Type="http://schemas.openxmlformats.org/officeDocument/2006/relationships/hyperlink" Target="file:///\\172.18.21.241\Informes_Modulos\16.07.2024%20SIH%20TODOS\2025\respuesta%20de%20FAICI%20ABRIL%202025\FAICI%202025%20OFTALMOLOG&#205;A.pdf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file:///\\172.18.21.241\Informes_Modulos\16.07.2024%20SIH%20TODOS\2025\respuesta%20de%20FAICI%20ABRIL%202025\FAICI%202025%20CARDIOLOGIA.pdf" TargetMode="External"/><Relationship Id="rId9" Type="http://schemas.openxmlformats.org/officeDocument/2006/relationships/hyperlink" Target="file:///\\172.18.21.241\Informes_Modulos\16.07.2024%20SIH%20TODOS\2025\respuesta%20de%20FAICI%20ABRIL%202025\FAICI%202025%20GINECO_OBST.pdf" TargetMode="External"/><Relationship Id="rId14" Type="http://schemas.openxmlformats.org/officeDocument/2006/relationships/hyperlink" Target="file:///\\172.18.21.241\Informes_Modulos\16.07.2024%20SIH%20TODOS\2025\respuesta%20de%20FAICI%20ABRIL%202025\FAICI%202025%20MEDICINA%20INTERNA.PDF" TargetMode="External"/><Relationship Id="rId22" Type="http://schemas.openxmlformats.org/officeDocument/2006/relationships/hyperlink" Target="file:///\\172.18.21.241\Informes_Modulos\16.07.2024%20SIH%20TODOS\2025\respuesta%20de%20FAICI%20ABRIL%202025\FAICI%202025%20OTORRINO.PDF" TargetMode="External"/><Relationship Id="rId27" Type="http://schemas.openxmlformats.org/officeDocument/2006/relationships/hyperlink" Target="file:///\\172.18.21.241\Informes_Modulos\16.07.2024%20SIH%20TODOS\2025\respuesta%20de%20FAICI%20ABRIL%202025\FAICI%202025%20TRASPLANTES.PDF" TargetMode="External"/><Relationship Id="rId30" Type="http://schemas.openxmlformats.org/officeDocument/2006/relationships/hyperlink" Target="file:///\\172.18.21.241\Informes_Modulos\16.07.2024%20SIH%20TODOS\2025\respuesta%20de%20FAICI%20ABRIL%202025\FAICI%202025%20ADMISION%20URGENCIAS.PDF" TargetMode="External"/><Relationship Id="rId8" Type="http://schemas.openxmlformats.org/officeDocument/2006/relationships/hyperlink" Target="file:///\\172.18.21.241\Informes_Modulos\16.07.2024%20SIH%20TODOS\2025\respuesta%20de%20FAICI%20ABRIL%202025\FAICI%202025%20GENETICA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172.18.21.241\Informes_Modulos\16.07.2024%20SIH%20TODOS\2025\respuesta%20de%20FAICI%20ABRIL%202025\FAICI%202025%20SUBDIR%20ENSE&#209;ANZA.PDF" TargetMode="External"/><Relationship Id="rId7" Type="http://schemas.microsoft.com/office/2007/relationships/slicer" Target="../slicers/slicer3.xml"/><Relationship Id="rId2" Type="http://schemas.openxmlformats.org/officeDocument/2006/relationships/hyperlink" Target="file:///\\172.18.21.241\Informes_Modulos\16.07.2024%20SIH%20TODOS\2025\respuesta%20de%20FAICI%20ABRIL%202025\FAICI%202025%20PREGRADO.pdf" TargetMode="External"/><Relationship Id="rId1" Type="http://schemas.openxmlformats.org/officeDocument/2006/relationships/hyperlink" Target="file:///\\172.18.21.241\Informes_Modulos\16.07.2024%20SIH%20TODOS\2025\respuesta%20de%20FAICI%20ABRIL%202025\FAICI%202025%20EXTENSION%20CONTINUA.PDF" TargetMode="External"/><Relationship Id="rId6" Type="http://schemas.openxmlformats.org/officeDocument/2006/relationships/table" Target="../tables/table4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file:///\\172.18.21.241\Informes_Modulos\16.07.2024%20SIH%20TODOS\2025\respuesta%20de%20FAICI%20ABRIL%202025\FAICI%202025%20DEDI.pdf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file:///\\172.18.21.241\Informes_Modulos\16.07.2024%20SIH%20TODOS\2025\respuesta%20de%20FAICI%20ABRIL%202025\FAICI%202025%20CENTRO%20DE%20MEZCLAS.pdf" TargetMode="External"/><Relationship Id="rId1" Type="http://schemas.openxmlformats.org/officeDocument/2006/relationships/hyperlink" Target="file:///\\172.18.21.241\Informes_Modulos\16.07.2024%20SIH%20TODOS\2025\respuesta%20de%20FAICI%20ABRIL%202025\FAICI%202025%20ANALISIS%20DE%20PROCESOS.pdf" TargetMode="External"/><Relationship Id="rId6" Type="http://schemas.openxmlformats.org/officeDocument/2006/relationships/hyperlink" Target="file:///\\172.18.21.241\Informes_Modulos\16.07.2024%20SIH%20TODOS\2025\respuesta%20de%20FAICI%20ABRIL%202025\FAICI%202025%20UNIDAD%20DE%20TRANSPARENCIA.PDF" TargetMode="External"/><Relationship Id="rId5" Type="http://schemas.openxmlformats.org/officeDocument/2006/relationships/hyperlink" Target="file:///\\172.18.21.241\Informes_Modulos\16.07.2024%20SIH%20TODOS\2025\respuesta%20de%20FAICI%20ABRIL%202025\FAICI%202025%20FARMACOVIGILANCIA.pdf" TargetMode="External"/><Relationship Id="rId10" Type="http://schemas.microsoft.com/office/2007/relationships/slicer" Target="../slicers/slicer4.xml"/><Relationship Id="rId4" Type="http://schemas.openxmlformats.org/officeDocument/2006/relationships/hyperlink" Target="file:///\\172.18.21.241\Informes_Modulos\16.07.2024%20SIH%20TODOS\2025\respuesta%20de%20FAICI%20ABRIL%202025\FAICI%202025%20estadistica.pdf" TargetMode="External"/><Relationship Id="rId9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\\172.18.21.241\Informes_Modulos\16.07.2024%20SIH%20TODOS\2025\respuesta%20de%20FAICI%20ABRIL%202025\FAICI%202025%20PROTECCI&#211;N%20CIVIL.pdf" TargetMode="External"/><Relationship Id="rId13" Type="http://schemas.openxmlformats.org/officeDocument/2006/relationships/hyperlink" Target="file:///\\172.18.21.241\Informes_Modulos\16.07.2024%20SIH%20TODOS\2025\respuesta%20de%20FAICI%20ABRIL%202025\FAICI%202025%20SUBDIR.%20REC%20MATERIALES.pdf" TargetMode="External"/><Relationship Id="rId18" Type="http://schemas.microsoft.com/office/2007/relationships/slicer" Target="../slicers/slicer5.xml"/><Relationship Id="rId3" Type="http://schemas.openxmlformats.org/officeDocument/2006/relationships/hyperlink" Target="file:///\\172.18.21.241\Informes_Modulos\16.07.2024%20SIH%20TODOS\2025\respuesta%20de%20FAICI%20ABRIL%202025\FAICI%202025%20DEPTO.%20COORDINACI&#211;N%20DE%20ARCHIVOS.pdf" TargetMode="External"/><Relationship Id="rId7" Type="http://schemas.openxmlformats.org/officeDocument/2006/relationships/hyperlink" Target="file:///\\172.18.21.241\Informes_Modulos\16.07.2024%20SIH%20TODOS\2025\respuesta%20de%20FAICI%20ABRIL%202025\FAICI%202025%20OPERACI&#211;N%20Y%20CONTROL%20DE%20SRV%20PER.pdf" TargetMode="External"/><Relationship Id="rId12" Type="http://schemas.openxmlformats.org/officeDocument/2006/relationships/hyperlink" Target="file:///\\172.18.21.241\Informes_Modulos\16.07.2024%20SIH%20TODOS\2025\respuesta%20de%20FAICI%20ABRIL%202025\FAICI%202025%20SUBDIR.%20REC%20HUMANOS.pdf" TargetMode="External"/><Relationship Id="rId17" Type="http://schemas.openxmlformats.org/officeDocument/2006/relationships/table" Target="../tables/table6.xml"/><Relationship Id="rId2" Type="http://schemas.openxmlformats.org/officeDocument/2006/relationships/hyperlink" Target="file:///\\172.18.21.241\Informes_Modulos\16.07.2024%20SIH%20TODOS\2025\respuesta%20de%20FAICI%20ABRIL%202025\FAICI%202025%20CIIMEIT.pdf" TargetMode="External"/><Relationship Id="rId16" Type="http://schemas.openxmlformats.org/officeDocument/2006/relationships/drawing" Target="../drawings/drawing5.xml"/><Relationship Id="rId1" Type="http://schemas.openxmlformats.org/officeDocument/2006/relationships/hyperlink" Target="file:///\\172.18.21.241\Informes_Modulos\16.07.2024%20SIH%20TODOS\2025\respuesta%20de%20FAICI%20ABRIL%202025\FAICI%202025%20ALMACENES%20E%20INVENTARIOS.PDF" TargetMode="External"/><Relationship Id="rId6" Type="http://schemas.openxmlformats.org/officeDocument/2006/relationships/hyperlink" Target="file:///\\172.18.21.241\Informes_Modulos\16.07.2024%20SIH%20TODOS\2025\respuesta%20de%20FAICI%20ABRIL%202025\FAICI%202025%20OBRAS.pdf" TargetMode="External"/><Relationship Id="rId11" Type="http://schemas.openxmlformats.org/officeDocument/2006/relationships/hyperlink" Target="file:///\\172.18.21.241\Informes_Modulos\16.07.2024%20SIH%20TODOS\2025\respuesta%20de%20FAICI%20ABRIL%202025\FAICI%202025%20SERV.%20GRALES..PDF" TargetMode="External"/><Relationship Id="rId5" Type="http://schemas.openxmlformats.org/officeDocument/2006/relationships/hyperlink" Target="file:///\\172.18.21.241\Informes_Modulos\16.07.2024%20SIH%20TODOS\2025\respuesta%20de%20FAICI%20ABRIL%202025\FAICI%202025%20nomina.pdf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file:///\\172.18.21.241\Informes_Modulos\16.07.2024%20SIH%20TODOS\2025\respuesta%20de%20FAICI%20ABRIL%202025\FAICI%202025%20RELACIONES%20LABORALES.pdf" TargetMode="External"/><Relationship Id="rId4" Type="http://schemas.openxmlformats.org/officeDocument/2006/relationships/hyperlink" Target="file:///\\172.18.21.241\Informes_Modulos\16.07.2024%20SIH%20TODOS\2025\respuesta%20de%20FAICI%20ABRIL%202025\FAICI%202025%20MANTENIMIENTO.pdf" TargetMode="External"/><Relationship Id="rId9" Type="http://schemas.openxmlformats.org/officeDocument/2006/relationships/hyperlink" Target="file:///\\172.18.21.241\Informes_Modulos\16.07.2024%20SIH%20TODOS\2025\respuesta%20de%20FAICI%20ABRIL%202025\FAICI%202025%20PROYECTOS%20DE%20INVERSI&#211;N.pdf" TargetMode="External"/><Relationship Id="rId14" Type="http://schemas.openxmlformats.org/officeDocument/2006/relationships/hyperlink" Target="file:///\\172.18.21.241\Informes_Modulos\16.07.2024%20SIH%20TODOS\2025\respuesta%20de%20FAICI%20ABRIL%202025\FAICI%202025%20TESORERIA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\\172.18.21.241\Informes_Modulos\16.07.2024%20SIH%20TODOS\2025\respuesta%20de%20FAICI%20ABRIL%202025\FAICI%202025%20ESC%20DE%20ENF..pdf" TargetMode="Externa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K28"/>
  <sheetViews>
    <sheetView tabSelected="1" workbookViewId="0"/>
    <sheetView workbookViewId="1"/>
  </sheetViews>
  <sheetFormatPr baseColWidth="10" defaultColWidth="9.140625" defaultRowHeight="18" customHeight="1" x14ac:dyDescent="0.3"/>
  <cols>
    <col min="1" max="1" width="11.5703125" style="2" customWidth="1"/>
    <col min="2" max="2" width="3.5703125" style="4" customWidth="1"/>
    <col min="3" max="3" width="64" customWidth="1"/>
    <col min="4" max="4" width="43.5703125" bestFit="1" customWidth="1"/>
    <col min="5" max="5" width="33.28515625" bestFit="1" customWidth="1"/>
    <col min="6" max="6" width="25" customWidth="1"/>
    <col min="7" max="7" width="28.7109375" customWidth="1"/>
    <col min="8" max="8" width="9.28515625" bestFit="1" customWidth="1"/>
    <col min="9" max="9" width="10.5703125" customWidth="1"/>
    <col min="12" max="12" width="3.28515625" customWidth="1"/>
  </cols>
  <sheetData>
    <row r="1" spans="1:11" ht="14.25" x14ac:dyDescent="0.3"/>
    <row r="2" spans="1:11" ht="14.25" x14ac:dyDescent="0.3"/>
    <row r="3" spans="1:11" ht="35.25" thickBot="1" x14ac:dyDescent="0.35">
      <c r="A3" s="2" t="s">
        <v>614</v>
      </c>
      <c r="C3" s="3" t="s">
        <v>0</v>
      </c>
      <c r="D3" s="1"/>
      <c r="E3" s="1"/>
      <c r="F3" s="1"/>
      <c r="G3" s="1"/>
      <c r="H3" s="1"/>
      <c r="I3" s="1"/>
    </row>
    <row r="4" spans="1:11" ht="18" customHeight="1" thickTop="1" x14ac:dyDescent="0.3">
      <c r="C4" t="s">
        <v>505</v>
      </c>
    </row>
    <row r="5" spans="1:11" ht="18" customHeight="1" x14ac:dyDescent="0.3">
      <c r="J5" s="5" t="s">
        <v>661</v>
      </c>
      <c r="K5" s="5" t="s">
        <v>663</v>
      </c>
    </row>
    <row r="6" spans="1:11" ht="18" customHeight="1" x14ac:dyDescent="0.3">
      <c r="J6" s="5">
        <f>COUNTIF(Tabla6[EXTRAS],"OK")</f>
        <v>1</v>
      </c>
      <c r="K6" s="5">
        <f>COUNTIF(Tabla6[EXTRAS],"1")</f>
        <v>0</v>
      </c>
    </row>
    <row r="7" spans="1:11" ht="18" customHeight="1" x14ac:dyDescent="0.3">
      <c r="J7" s="5">
        <f>COUNTIF(Tabla2[EXTRAS],"OK")</f>
        <v>30</v>
      </c>
      <c r="K7" s="5">
        <f>COUNTIF(Tabla2[EXTRAS],"1")</f>
        <v>32</v>
      </c>
    </row>
    <row r="8" spans="1:11" ht="18" customHeight="1" x14ac:dyDescent="0.3">
      <c r="J8" s="5">
        <f>COUNTIF(Tabla3[EXTRAS],"OK")</f>
        <v>3</v>
      </c>
      <c r="K8" s="5">
        <f>COUNTIF(Tabla3[EXTRAS],"1")</f>
        <v>4</v>
      </c>
    </row>
    <row r="9" spans="1:11" ht="18" customHeight="1" x14ac:dyDescent="0.3">
      <c r="J9" s="5">
        <f>COUNTIF(Tabla4[EXTRAS],"OK")</f>
        <v>6</v>
      </c>
      <c r="K9" s="5">
        <f>COUNTIF(Tabla4[EXTRAS],"1")</f>
        <v>3</v>
      </c>
    </row>
    <row r="10" spans="1:11" ht="18" customHeight="1" x14ac:dyDescent="0.3">
      <c r="J10" s="5">
        <f>COUNTIF(Tabla5[EXTRAS],"OK")</f>
        <v>14</v>
      </c>
      <c r="K10" s="5">
        <f>COUNTIF(Tabla5[EXTRAS],"1")</f>
        <v>7</v>
      </c>
    </row>
    <row r="11" spans="1:11" ht="18" customHeight="1" x14ac:dyDescent="0.3">
      <c r="J11" s="5">
        <f>COUNTIF(Tabla7[EXTRAS],"OK")</f>
        <v>1</v>
      </c>
      <c r="K11" s="5">
        <f>COUNTIF(Tabla7[EXTRAS],"1")</f>
        <v>2</v>
      </c>
    </row>
    <row r="12" spans="1:11" ht="18" customHeight="1" x14ac:dyDescent="0.3">
      <c r="J12" s="50">
        <f>SUBTOTAL(109,Tabla9[OK])</f>
        <v>55</v>
      </c>
      <c r="K12" s="50">
        <f>SUBTOTAL(109,Tabla9[SI])</f>
        <v>48</v>
      </c>
    </row>
    <row r="14" spans="1:11" ht="18" customHeight="1" x14ac:dyDescent="0.3">
      <c r="K14" s="52">
        <f>Tabla9[[#Totals],[OK]]/K15</f>
        <v>0.53398058252427183</v>
      </c>
    </row>
    <row r="15" spans="1:11" ht="18" customHeight="1" x14ac:dyDescent="0.3">
      <c r="C15" t="s">
        <v>7</v>
      </c>
      <c r="D15" t="s">
        <v>506</v>
      </c>
      <c r="E15" t="s">
        <v>507</v>
      </c>
      <c r="F15" t="s">
        <v>537</v>
      </c>
      <c r="G15" t="s">
        <v>508</v>
      </c>
      <c r="H15" t="s">
        <v>662</v>
      </c>
      <c r="K15" s="51">
        <f>Tabla9[[#Totals],[OK]]+Tabla9[[#Totals],[SI]]</f>
        <v>103</v>
      </c>
    </row>
    <row r="16" spans="1:11" ht="18" customHeight="1" x14ac:dyDescent="0.3">
      <c r="C16" t="s">
        <v>10</v>
      </c>
      <c r="D16" t="str">
        <f>IFERROR(VLOOKUP(Tabla6[[#This Row],[ÁREA]],Tabla1[#All],2,0),"_")</f>
        <v>Lic. Gabriela Rangel Cruz</v>
      </c>
      <c r="E16" t="str">
        <f>IFERROR(VLOOKUP(Tabla6[[#This Row],[ÁREA]],Tabla1[#All],3,0),"_")</f>
        <v>Edificio B,Piso 1 (Aula A)</v>
      </c>
      <c r="F16" t="str">
        <f>IFERROR(VLOOKUP(Tabla6[[#This Row],[ÁREA]],Tabla1[#All],4,0),"_")</f>
        <v>Unidad</v>
      </c>
      <c r="G16" s="39" t="s">
        <v>657</v>
      </c>
      <c r="H16" s="48" t="s">
        <v>661</v>
      </c>
    </row>
    <row r="17" spans="3:8" ht="18" customHeight="1" x14ac:dyDescent="0.3">
      <c r="C17" t="s">
        <v>12</v>
      </c>
      <c r="D17" s="38">
        <f>IFERROR(VLOOKUP(Tabla6[[#This Row],[ÁREA]],Tabla1[#All],2,0),"_")</f>
        <v>0</v>
      </c>
      <c r="E17" s="38">
        <f>IFERROR(VLOOKUP(Tabla6[[#This Row],[ÁREA]],Tabla1[#All],3,0),"_")</f>
        <v>0</v>
      </c>
      <c r="F17" s="38"/>
      <c r="G17" s="38"/>
      <c r="H17" s="48" t="s">
        <v>664</v>
      </c>
    </row>
    <row r="18" spans="3:8" ht="18" customHeight="1" x14ac:dyDescent="0.3">
      <c r="C18" t="s">
        <v>528</v>
      </c>
      <c r="D18" t="str">
        <f>IFERROR(VLOOKUP(Tabla6[[#This Row],[ÁREA]],Tabla1[#All],2,0),"_")</f>
        <v>Dra. Miriam Puebla Miranda</v>
      </c>
      <c r="E18" t="str">
        <f>IFERROR(VLOOKUP(Tabla6[[#This Row],[ÁREA]],Tabla1[#All],3,0),"_")</f>
        <v>HJM</v>
      </c>
      <c r="F18" t="str">
        <f>IFERROR(VLOOKUP(Tabla6[[#This Row],[ÁREA]],Tabla1[#All],4,0),"_")</f>
        <v>n/a</v>
      </c>
      <c r="H18" s="48" t="s">
        <v>664</v>
      </c>
    </row>
    <row r="19" spans="3:8" ht="18" customHeight="1" x14ac:dyDescent="0.3">
      <c r="C19" t="s">
        <v>529</v>
      </c>
      <c r="D19" t="str">
        <f>IFERROR(VLOOKUP(Tabla6[[#This Row],[ÁREA]],Tabla1[#All],2,0),"_")</f>
        <v>Dr. Omar Hernández León</v>
      </c>
      <c r="E19" t="str">
        <f>IFERROR(VLOOKUP(Tabla6[[#This Row],[ÁREA]],Tabla1[#All],3,0),"_")</f>
        <v>HJM</v>
      </c>
      <c r="F19" t="str">
        <f>IFERROR(VLOOKUP(Tabla6[[#This Row],[ÁREA]],Tabla1[#All],4,0),"_")</f>
        <v>n/a</v>
      </c>
      <c r="H19" s="48" t="s">
        <v>664</v>
      </c>
    </row>
    <row r="20" spans="3:8" ht="18" customHeight="1" x14ac:dyDescent="0.3">
      <c r="C20" t="s">
        <v>530</v>
      </c>
      <c r="D20" t="str">
        <f>IFERROR(VLOOKUP(Tabla6[[#This Row],[ÁREA]],Tabla1[#All],2,0),"_")</f>
        <v>Dr. Leonardo Padilla Aguilar</v>
      </c>
      <c r="E20" t="str">
        <f>IFERROR(VLOOKUP(Tabla6[[#This Row],[ÁREA]],Tabla1[#All],3,0),"_")</f>
        <v>HJM</v>
      </c>
      <c r="F20" t="str">
        <f>IFERROR(VLOOKUP(Tabla6[[#This Row],[ÁREA]],Tabla1[#All],4,0),"_")</f>
        <v>n/a</v>
      </c>
      <c r="H20" s="48" t="s">
        <v>664</v>
      </c>
    </row>
    <row r="21" spans="3:8" ht="18" customHeight="1" x14ac:dyDescent="0.3">
      <c r="C21" t="s">
        <v>34</v>
      </c>
      <c r="D21" t="str">
        <f>IFERROR(VLOOKUP(Tabla6[[#This Row],[ÁREA]],Tabla1[#All],2,0),"_")</f>
        <v>MTRO. LIDIO RUÍZ GARCÍA</v>
      </c>
      <c r="E21" t="str">
        <f>IFERROR(VLOOKUP(Tabla6[[#This Row],[ÁREA]],Tabla1[#All],3,0),"_")</f>
        <v>Edificio B, Piso 1</v>
      </c>
      <c r="F21" t="str">
        <f>IFERROR(VLOOKUP(Tabla6[[#This Row],[ÁREA]],Tabla1[#All],4,0),"_")</f>
        <v>n/a</v>
      </c>
      <c r="H21" s="48" t="s">
        <v>664</v>
      </c>
    </row>
    <row r="22" spans="3:8" ht="18" customHeight="1" x14ac:dyDescent="0.3">
      <c r="C22" t="s">
        <v>36</v>
      </c>
      <c r="D22" t="str">
        <f>IFERROR(VLOOKUP(Tabla6[[#This Row],[ÁREA]],Tabla1[#All],2,0),"_")</f>
        <v>C.P. Saúl Amador Martínez</v>
      </c>
      <c r="E22" t="str">
        <f>IFERROR(VLOOKUP(Tabla6[[#This Row],[ÁREA]],Tabla1[#All],3,0),"_")</f>
        <v>Edificio B, Piso 1</v>
      </c>
      <c r="F22" t="str">
        <f>IFERROR(VLOOKUP(Tabla6[[#This Row],[ÁREA]],Tabla1[#All],4,0),"_")</f>
        <v>n/a</v>
      </c>
      <c r="H22" s="48" t="s">
        <v>664</v>
      </c>
    </row>
    <row r="23" spans="3:8" ht="18" customHeight="1" x14ac:dyDescent="0.3">
      <c r="C23" t="s">
        <v>531</v>
      </c>
      <c r="D23" s="37" t="str">
        <f>IFERROR(VLOOKUP(Tabla6[[#This Row],[ÁREA]],Tabla1[#All],2,0),"_")</f>
        <v>Lic.Guadalupe Paulina Ángel Ambrocio</v>
      </c>
      <c r="E23" s="37" t="str">
        <f>IFERROR(VLOOKUP(Tabla6[[#This Row],[ÁREA]],Tabla1[#All],3,0),"_")</f>
        <v>Edificio B, Piso 1</v>
      </c>
      <c r="F23" t="str">
        <f>IFERROR(VLOOKUP(Tabla6[[#This Row],[ÁREA]],Tabla1[#All],4,0),"_")</f>
        <v>n/a</v>
      </c>
      <c r="H23" s="48" t="s">
        <v>664</v>
      </c>
    </row>
    <row r="24" spans="3:8" ht="18" customHeight="1" x14ac:dyDescent="0.3">
      <c r="C24" t="s">
        <v>532</v>
      </c>
      <c r="D24" s="37" t="str">
        <f>IFERROR(VLOOKUP(Tabla6[[#This Row],[ÁREA]],Tabla1[#All],2,0),"_")</f>
        <v>Lic. Tirza Citlalli González Hernández</v>
      </c>
      <c r="E24" s="37" t="str">
        <f>IFERROR(VLOOKUP(Tabla6[[#This Row],[ÁREA]],Tabla1[#All],3,0),"_")</f>
        <v>Edificio B, Piso 1</v>
      </c>
      <c r="F24" t="str">
        <f>IFERROR(VLOOKUP(Tabla6[[#This Row],[ÁREA]],Tabla1[#All],4,0),"_")</f>
        <v>n/a</v>
      </c>
      <c r="H24" s="48" t="s">
        <v>664</v>
      </c>
    </row>
    <row r="25" spans="3:8" ht="18" customHeight="1" x14ac:dyDescent="0.3">
      <c r="C25" t="s">
        <v>533</v>
      </c>
      <c r="D25" s="37" t="str">
        <f>IFERROR(VLOOKUP(Tabla6[[#This Row],[ÁREA]],Tabla1[#All],2,0),"_")</f>
        <v>Mtro. Rodrigo Casique Castillo</v>
      </c>
      <c r="E25" s="37" t="str">
        <f>IFERROR(VLOOKUP(Tabla6[[#This Row],[ÁREA]],Tabla1[#All],3,0),"_")</f>
        <v>Edificio B, Piso 1</v>
      </c>
      <c r="F25" t="str">
        <f>IFERROR(VLOOKUP(Tabla6[[#This Row],[ÁREA]],Tabla1[#All],4,0),"_")</f>
        <v>n/a</v>
      </c>
      <c r="H25" s="48" t="s">
        <v>664</v>
      </c>
    </row>
    <row r="26" spans="3:8" ht="18" customHeight="1" x14ac:dyDescent="0.3">
      <c r="C26" t="s">
        <v>534</v>
      </c>
      <c r="D26" s="37" t="str">
        <f>IFERROR(VLOOKUP(Tabla6[[#This Row],[ÁREA]],Tabla1[#All],2,0),"_")</f>
        <v>Lic. Armando Castrejón Carreño</v>
      </c>
      <c r="E26" s="37" t="str">
        <f>IFERROR(VLOOKUP(Tabla6[[#This Row],[ÁREA]],Tabla1[#All],3,0),"_")</f>
        <v>Edificio B, Piso 1</v>
      </c>
      <c r="F26" t="str">
        <f>IFERROR(VLOOKUP(Tabla6[[#This Row],[ÁREA]],Tabla1[#All],4,0),"_")</f>
        <v>n/a</v>
      </c>
      <c r="H26" s="48" t="s">
        <v>664</v>
      </c>
    </row>
    <row r="27" spans="3:8" ht="18" customHeight="1" x14ac:dyDescent="0.3">
      <c r="C27" t="s">
        <v>536</v>
      </c>
      <c r="D27" s="37" t="str">
        <f>IFERROR(VLOOKUP(Tabla6[[#This Row],[ÁREA]],Tabla1[#All],2,0),"_")</f>
        <v>MTRO. ARGENIS MAURICIO LÓPEZ GUZMAN</v>
      </c>
      <c r="E27" s="37" t="str">
        <f>IFERROR(VLOOKUP(Tabla6[[#This Row],[ÁREA]],Tabla1[#All],3,0),"_")</f>
        <v>Edificio B, Piso 1</v>
      </c>
      <c r="F27" t="str">
        <f>IFERROR(VLOOKUP(Tabla6[[#This Row],[ÁREA]],Tabla1[#All],4,0),"_")</f>
        <v>n/a</v>
      </c>
      <c r="H27" s="48" t="s">
        <v>664</v>
      </c>
    </row>
    <row r="28" spans="3:8" ht="18" customHeight="1" x14ac:dyDescent="0.3">
      <c r="C28" t="s">
        <v>535</v>
      </c>
      <c r="D28" s="37" t="str">
        <f>IFERROR(VLOOKUP(Tabla6[[#This Row],[ÁREA]],Tabla1[#All],2,0),"_")</f>
        <v>LIC.PALOMA PAOLA ZARAGOZA RODRÍGUEZ</v>
      </c>
      <c r="E28" s="37" t="str">
        <f>IFERROR(VLOOKUP(Tabla6[[#This Row],[ÁREA]],Tabla1[#All],3,0),"_")</f>
        <v>Edificio B, Piso 1</v>
      </c>
      <c r="F28" t="str">
        <f>IFERROR(VLOOKUP(Tabla6[[#This Row],[ÁREA]],Tabla1[#All],4,0),"_")</f>
        <v>n/a</v>
      </c>
      <c r="H28" s="48" t="s">
        <v>664</v>
      </c>
    </row>
  </sheetData>
  <conditionalFormatting sqref="C16:G28">
    <cfRule type="containsText" dxfId="59" priority="1" operator="containsText" text="División">
      <formula>NOT(ISERROR(SEARCH("División",C16)))</formula>
    </cfRule>
    <cfRule type="containsText" dxfId="58" priority="2" operator="containsText" text="Subdire">
      <formula>NOT(ISERROR(SEARCH("Subdire",C16)))</formula>
    </cfRule>
  </conditionalFormatting>
  <hyperlinks>
    <hyperlink ref="G16" r:id="rId1"/>
  </hyperlinks>
  <printOptions horizontalCentered="1"/>
  <pageMargins left="0.25" right="0.25" top="0.75" bottom="0.75" header="0.3" footer="0.3"/>
  <pageSetup scale="92" fitToHeight="0" orientation="landscape" r:id="rId2"/>
  <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DATA!$B$2:$B$128</xm:f>
          </x14:formula1>
          <xm:sqref>C16:C28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63"/>
  <sheetViews>
    <sheetView topLeftCell="A6" workbookViewId="0">
      <selection activeCell="C8" sqref="C8"/>
    </sheetView>
    <sheetView workbookViewId="1"/>
  </sheetViews>
  <sheetFormatPr baseColWidth="10" defaultRowHeight="16.5" x14ac:dyDescent="0.3"/>
  <cols>
    <col min="1" max="1" width="21.5703125" style="41" customWidth="1"/>
    <col min="2" max="2" width="42.28515625" style="42" bestFit="1" customWidth="1"/>
    <col min="3" max="3" width="14.42578125" style="42" bestFit="1" customWidth="1"/>
    <col min="4" max="4" width="11.42578125" style="42"/>
    <col min="5" max="5" width="6.7109375" style="42" customWidth="1"/>
    <col min="6" max="16384" width="11.42578125" style="42"/>
  </cols>
  <sheetData>
    <row r="2" spans="1:5" x14ac:dyDescent="0.3">
      <c r="D2" s="43"/>
    </row>
    <row r="7" spans="1:5" x14ac:dyDescent="0.3">
      <c r="A7" s="41" t="s">
        <v>553</v>
      </c>
      <c r="B7" s="42" t="s">
        <v>554</v>
      </c>
      <c r="C7" s="42" t="s">
        <v>555</v>
      </c>
    </row>
    <row r="8" spans="1:5" x14ac:dyDescent="0.3">
      <c r="A8" s="44">
        <v>45784.473611111112</v>
      </c>
      <c r="B8" s="42" t="s">
        <v>584</v>
      </c>
      <c r="C8" s="45">
        <v>1</v>
      </c>
      <c r="E8" s="42">
        <f>COUNTA(Tabla19[VALIDACIÓN])</f>
        <v>56</v>
      </c>
    </row>
    <row r="9" spans="1:5" x14ac:dyDescent="0.3">
      <c r="A9" s="44">
        <v>45826.726388888892</v>
      </c>
      <c r="B9" s="42" t="s">
        <v>588</v>
      </c>
      <c r="C9" s="45">
        <v>1</v>
      </c>
      <c r="E9" s="42">
        <f>COUNTA(Tabla19[NOMBRES])</f>
        <v>56</v>
      </c>
    </row>
    <row r="10" spans="1:5" x14ac:dyDescent="0.3">
      <c r="A10" s="44">
        <v>45777.573611111111</v>
      </c>
      <c r="B10" s="42" t="s">
        <v>579</v>
      </c>
      <c r="C10" s="45">
        <v>1</v>
      </c>
      <c r="E10" s="46">
        <f>E8/E9</f>
        <v>1</v>
      </c>
    </row>
    <row r="11" spans="1:5" x14ac:dyDescent="0.3">
      <c r="A11" s="44">
        <v>45828.50277777778</v>
      </c>
      <c r="B11" s="42" t="s">
        <v>589</v>
      </c>
      <c r="C11" s="45">
        <v>1</v>
      </c>
    </row>
    <row r="12" spans="1:5" x14ac:dyDescent="0.3">
      <c r="A12" s="44">
        <v>45828.503472222219</v>
      </c>
      <c r="B12" s="42" t="s">
        <v>590</v>
      </c>
      <c r="C12" s="45">
        <v>1</v>
      </c>
    </row>
    <row r="13" spans="1:5" x14ac:dyDescent="0.3">
      <c r="A13" s="44">
        <v>43860.660416666666</v>
      </c>
      <c r="B13" s="42" t="s">
        <v>565</v>
      </c>
      <c r="C13" s="45">
        <v>1</v>
      </c>
    </row>
    <row r="14" spans="1:5" x14ac:dyDescent="0.3">
      <c r="A14" s="44">
        <v>45828.503472222219</v>
      </c>
      <c r="B14" s="42" t="s">
        <v>591</v>
      </c>
      <c r="C14" s="45">
        <v>1</v>
      </c>
    </row>
    <row r="15" spans="1:5" x14ac:dyDescent="0.3">
      <c r="A15" s="44">
        <v>45828.504166666666</v>
      </c>
      <c r="B15" s="42" t="s">
        <v>592</v>
      </c>
      <c r="C15" s="45">
        <v>1</v>
      </c>
    </row>
    <row r="16" spans="1:5" x14ac:dyDescent="0.3">
      <c r="A16" s="44">
        <v>43860.131944444445</v>
      </c>
      <c r="B16" s="42" t="s">
        <v>562</v>
      </c>
      <c r="C16" s="45">
        <v>1</v>
      </c>
    </row>
    <row r="17" spans="1:3" x14ac:dyDescent="0.3">
      <c r="A17" s="44">
        <v>45828.504861111112</v>
      </c>
      <c r="B17" s="42" t="s">
        <v>593</v>
      </c>
      <c r="C17" s="45">
        <v>1</v>
      </c>
    </row>
    <row r="18" spans="1:3" x14ac:dyDescent="0.3">
      <c r="A18" s="44">
        <v>45772.564583333333</v>
      </c>
      <c r="B18" s="42" t="s">
        <v>569</v>
      </c>
      <c r="C18" s="45">
        <v>1</v>
      </c>
    </row>
    <row r="19" spans="1:3" x14ac:dyDescent="0.3">
      <c r="A19" s="44">
        <v>45828.504861111112</v>
      </c>
      <c r="B19" s="42" t="s">
        <v>594</v>
      </c>
      <c r="C19" s="45">
        <v>1</v>
      </c>
    </row>
    <row r="20" spans="1:3" x14ac:dyDescent="0.3">
      <c r="A20" s="44">
        <v>45828.506944444445</v>
      </c>
      <c r="B20" s="42" t="s">
        <v>595</v>
      </c>
      <c r="C20" s="45">
        <v>1</v>
      </c>
    </row>
    <row r="21" spans="1:3" x14ac:dyDescent="0.3">
      <c r="A21" s="44">
        <v>45828.507638888892</v>
      </c>
      <c r="B21" s="42" t="s">
        <v>596</v>
      </c>
      <c r="C21" s="45">
        <v>1</v>
      </c>
    </row>
    <row r="22" spans="1:3" x14ac:dyDescent="0.3">
      <c r="A22" s="44">
        <v>45828.508333333331</v>
      </c>
      <c r="B22" s="42" t="s">
        <v>597</v>
      </c>
      <c r="C22" s="45">
        <v>1</v>
      </c>
    </row>
    <row r="23" spans="1:3" x14ac:dyDescent="0.3">
      <c r="A23" s="44">
        <v>43860.131249999999</v>
      </c>
      <c r="B23" s="42" t="s">
        <v>563</v>
      </c>
      <c r="C23" s="45">
        <v>1</v>
      </c>
    </row>
    <row r="24" spans="1:3" x14ac:dyDescent="0.3">
      <c r="A24" s="44">
        <v>43860.756944444445</v>
      </c>
      <c r="B24" s="42" t="s">
        <v>557</v>
      </c>
      <c r="C24" s="45">
        <v>1</v>
      </c>
    </row>
    <row r="25" spans="1:3" x14ac:dyDescent="0.3">
      <c r="A25" s="44">
        <v>45775.524305555555</v>
      </c>
      <c r="B25" s="42" t="s">
        <v>571</v>
      </c>
      <c r="C25" s="45">
        <v>1</v>
      </c>
    </row>
    <row r="26" spans="1:3" x14ac:dyDescent="0.3">
      <c r="A26" s="44">
        <v>45828.508333333331</v>
      </c>
      <c r="B26" s="42" t="s">
        <v>598</v>
      </c>
      <c r="C26" s="45">
        <v>1</v>
      </c>
    </row>
    <row r="27" spans="1:3" x14ac:dyDescent="0.3">
      <c r="A27" s="44">
        <v>45775.579861111109</v>
      </c>
      <c r="B27" s="42" t="s">
        <v>576</v>
      </c>
      <c r="C27" s="45">
        <v>1</v>
      </c>
    </row>
    <row r="28" spans="1:3" x14ac:dyDescent="0.3">
      <c r="A28" s="44">
        <v>45828.508333333331</v>
      </c>
      <c r="B28" s="42" t="s">
        <v>599</v>
      </c>
      <c r="C28" s="45">
        <v>1</v>
      </c>
    </row>
    <row r="29" spans="1:3" x14ac:dyDescent="0.3">
      <c r="A29" s="44">
        <v>45828.509027777778</v>
      </c>
      <c r="B29" s="42" t="s">
        <v>600</v>
      </c>
      <c r="C29" s="45">
        <v>1</v>
      </c>
    </row>
    <row r="30" spans="1:3" x14ac:dyDescent="0.3">
      <c r="A30" s="44">
        <v>45775.579861111109</v>
      </c>
      <c r="B30" s="42" t="s">
        <v>575</v>
      </c>
      <c r="C30" s="45">
        <v>1</v>
      </c>
    </row>
    <row r="31" spans="1:3" x14ac:dyDescent="0.3">
      <c r="A31" s="44">
        <v>45775.51666666667</v>
      </c>
      <c r="B31" s="42" t="s">
        <v>572</v>
      </c>
      <c r="C31" s="45">
        <v>1</v>
      </c>
    </row>
    <row r="32" spans="1:3" x14ac:dyDescent="0.3">
      <c r="A32" s="44">
        <v>45828.510416666664</v>
      </c>
      <c r="B32" s="42" t="s">
        <v>601</v>
      </c>
      <c r="C32" s="45">
        <v>1</v>
      </c>
    </row>
    <row r="33" spans="1:3" x14ac:dyDescent="0.3">
      <c r="A33" s="44">
        <v>45775.625</v>
      </c>
      <c r="B33" s="42" t="s">
        <v>577</v>
      </c>
      <c r="C33" s="45">
        <v>1</v>
      </c>
    </row>
    <row r="34" spans="1:3" x14ac:dyDescent="0.3">
      <c r="A34" s="44">
        <v>45793.572222222225</v>
      </c>
      <c r="B34" s="42" t="s">
        <v>585</v>
      </c>
      <c r="C34" s="45">
        <v>1</v>
      </c>
    </row>
    <row r="35" spans="1:3" x14ac:dyDescent="0.3">
      <c r="A35" s="44">
        <v>45796.401388888888</v>
      </c>
      <c r="B35" s="42" t="s">
        <v>586</v>
      </c>
      <c r="C35" s="45">
        <v>1</v>
      </c>
    </row>
    <row r="36" spans="1:3" x14ac:dyDescent="0.3">
      <c r="A36" s="44">
        <v>45775.398611111108</v>
      </c>
      <c r="B36" s="42" t="s">
        <v>570</v>
      </c>
      <c r="C36" s="45">
        <v>1</v>
      </c>
    </row>
    <row r="37" spans="1:3" x14ac:dyDescent="0.3">
      <c r="A37" s="44">
        <v>45784.469444444447</v>
      </c>
      <c r="B37" s="42" t="s">
        <v>582</v>
      </c>
      <c r="C37" s="45">
        <v>1</v>
      </c>
    </row>
    <row r="38" spans="1:3" x14ac:dyDescent="0.3">
      <c r="A38" s="44">
        <v>43860.120138888888</v>
      </c>
      <c r="B38" s="42" t="s">
        <v>556</v>
      </c>
      <c r="C38" s="45">
        <v>1</v>
      </c>
    </row>
    <row r="39" spans="1:3" x14ac:dyDescent="0.3">
      <c r="A39" s="44">
        <v>45828.510416666664</v>
      </c>
      <c r="B39" s="42" t="s">
        <v>602</v>
      </c>
      <c r="C39" s="45">
        <v>1</v>
      </c>
    </row>
    <row r="40" spans="1:3" x14ac:dyDescent="0.3">
      <c r="A40" s="44">
        <v>43860.767361111109</v>
      </c>
      <c r="B40" s="42" t="s">
        <v>560</v>
      </c>
      <c r="C40" s="45">
        <v>1</v>
      </c>
    </row>
    <row r="41" spans="1:3" x14ac:dyDescent="0.3">
      <c r="A41" s="44">
        <v>43860.763888888891</v>
      </c>
      <c r="B41" s="47" t="s">
        <v>638</v>
      </c>
      <c r="C41" s="45">
        <v>1</v>
      </c>
    </row>
    <row r="42" spans="1:3" x14ac:dyDescent="0.3">
      <c r="A42" s="44">
        <v>45828.511111111111</v>
      </c>
      <c r="B42" s="42" t="s">
        <v>603</v>
      </c>
      <c r="C42" s="45">
        <v>1</v>
      </c>
    </row>
    <row r="43" spans="1:3" x14ac:dyDescent="0.3">
      <c r="A43" s="44">
        <v>45828.511111111111</v>
      </c>
      <c r="B43" s="42" t="s">
        <v>604</v>
      </c>
      <c r="C43" s="45">
        <v>1</v>
      </c>
    </row>
    <row r="44" spans="1:3" x14ac:dyDescent="0.3">
      <c r="A44" s="44">
        <v>45784.473611111112</v>
      </c>
      <c r="B44" s="42" t="s">
        <v>583</v>
      </c>
      <c r="C44" s="45">
        <v>1</v>
      </c>
    </row>
    <row r="45" spans="1:3" x14ac:dyDescent="0.3">
      <c r="A45" s="44">
        <v>45775.523611111108</v>
      </c>
      <c r="B45" s="42" t="s">
        <v>574</v>
      </c>
      <c r="C45" s="45">
        <v>1</v>
      </c>
    </row>
    <row r="46" spans="1:3" x14ac:dyDescent="0.3">
      <c r="A46" s="44">
        <v>45828.511805555558</v>
      </c>
      <c r="B46" s="42" t="s">
        <v>605</v>
      </c>
      <c r="C46" s="45">
        <v>1</v>
      </c>
    </row>
    <row r="47" spans="1:3" x14ac:dyDescent="0.3">
      <c r="A47" s="44">
        <v>45828.51458333333</v>
      </c>
      <c r="B47" s="42" t="s">
        <v>606</v>
      </c>
      <c r="C47" s="45">
        <v>1</v>
      </c>
    </row>
    <row r="48" spans="1:3" x14ac:dyDescent="0.3">
      <c r="A48" s="44">
        <v>43860.761805555558</v>
      </c>
      <c r="B48" s="42" t="s">
        <v>559</v>
      </c>
      <c r="C48" s="45">
        <v>1</v>
      </c>
    </row>
    <row r="49" spans="1:3" x14ac:dyDescent="0.3">
      <c r="A49" s="44">
        <v>45828.51458333333</v>
      </c>
      <c r="B49" s="42" t="s">
        <v>607</v>
      </c>
      <c r="C49" s="45">
        <v>1</v>
      </c>
    </row>
    <row r="50" spans="1:3" x14ac:dyDescent="0.3">
      <c r="A50" s="44">
        <v>45828.515277777777</v>
      </c>
      <c r="B50" s="42" t="s">
        <v>608</v>
      </c>
      <c r="C50" s="45">
        <v>1</v>
      </c>
    </row>
    <row r="51" spans="1:3" x14ac:dyDescent="0.3">
      <c r="A51" s="44">
        <v>43860.761111111111</v>
      </c>
      <c r="B51" s="42" t="s">
        <v>558</v>
      </c>
      <c r="C51" s="45">
        <v>1</v>
      </c>
    </row>
    <row r="52" spans="1:3" x14ac:dyDescent="0.3">
      <c r="A52" s="44">
        <v>45777.573611111111</v>
      </c>
      <c r="B52" s="42" t="s">
        <v>580</v>
      </c>
      <c r="C52" s="45">
        <v>1</v>
      </c>
    </row>
    <row r="53" spans="1:3" x14ac:dyDescent="0.3">
      <c r="A53" s="44">
        <v>45772.54791666667</v>
      </c>
      <c r="B53" s="42" t="s">
        <v>567</v>
      </c>
      <c r="C53" s="45">
        <v>1</v>
      </c>
    </row>
    <row r="54" spans="1:3" x14ac:dyDescent="0.3">
      <c r="A54" s="44">
        <v>45775.51666666667</v>
      </c>
      <c r="B54" s="42" t="s">
        <v>573</v>
      </c>
      <c r="C54" s="45">
        <v>1</v>
      </c>
    </row>
    <row r="55" spans="1:3" x14ac:dyDescent="0.3">
      <c r="A55" s="44">
        <v>43860.659722222219</v>
      </c>
      <c r="B55" s="42" t="s">
        <v>566</v>
      </c>
      <c r="C55" s="45">
        <v>1</v>
      </c>
    </row>
    <row r="56" spans="1:3" x14ac:dyDescent="0.3">
      <c r="A56" s="44">
        <v>45828.515972222223</v>
      </c>
      <c r="B56" s="42" t="s">
        <v>609</v>
      </c>
      <c r="C56" s="45">
        <v>1</v>
      </c>
    </row>
    <row r="57" spans="1:3" x14ac:dyDescent="0.3">
      <c r="A57" s="44">
        <v>43860.770833333336</v>
      </c>
      <c r="B57" s="42" t="s">
        <v>561</v>
      </c>
      <c r="C57" s="45">
        <v>1</v>
      </c>
    </row>
    <row r="58" spans="1:3" x14ac:dyDescent="0.3">
      <c r="A58" s="44">
        <v>43860.131249999999</v>
      </c>
      <c r="B58" s="42" t="s">
        <v>564</v>
      </c>
      <c r="C58" s="45">
        <v>1</v>
      </c>
    </row>
    <row r="59" spans="1:3" x14ac:dyDescent="0.3">
      <c r="A59" s="44">
        <v>45772.548611111109</v>
      </c>
      <c r="B59" s="42" t="s">
        <v>568</v>
      </c>
      <c r="C59" s="45">
        <v>1</v>
      </c>
    </row>
    <row r="60" spans="1:3" x14ac:dyDescent="0.3">
      <c r="A60" s="44">
        <v>45776.433333333334</v>
      </c>
      <c r="B60" s="42" t="s">
        <v>578</v>
      </c>
      <c r="C60" s="45">
        <v>1</v>
      </c>
    </row>
    <row r="61" spans="1:3" x14ac:dyDescent="0.3">
      <c r="A61" s="44">
        <v>45777.573611111111</v>
      </c>
      <c r="B61" s="42" t="s">
        <v>581</v>
      </c>
      <c r="C61" s="45">
        <v>1</v>
      </c>
    </row>
    <row r="62" spans="1:3" x14ac:dyDescent="0.3">
      <c r="A62" s="44">
        <v>45828.519444444442</v>
      </c>
      <c r="B62" s="42" t="s">
        <v>610</v>
      </c>
      <c r="C62" s="45">
        <v>1</v>
      </c>
    </row>
    <row r="63" spans="1:3" x14ac:dyDescent="0.3">
      <c r="A63" s="44">
        <v>45819.569444444445</v>
      </c>
      <c r="B63" s="42" t="s">
        <v>587</v>
      </c>
      <c r="C63" s="45">
        <v>1</v>
      </c>
    </row>
  </sheetData>
  <conditionalFormatting sqref="C8:C63">
    <cfRule type="expression" dxfId="4" priority="5">
      <formula>$P8="Pagado"</formula>
    </cfRule>
    <cfRule type="expression" dxfId="3" priority="7">
      <formula>$O8&lt;0</formula>
    </cfRule>
    <cfRule type="expression" dxfId="2" priority="8">
      <formula>$P8="ID"</formula>
    </cfRule>
  </conditionalFormatting>
  <conditionalFormatting sqref="C8:C63">
    <cfRule type="iconSet" priority="6">
      <iconSet iconSet="3Symbols" showValue="0">
        <cfvo type="percent" val="0"/>
        <cfvo type="num" val="-1" gte="0"/>
        <cfvo type="num" val="0" gte="0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autoPageBreaks="0" fitToPage="1"/>
  </sheetPr>
  <dimension ref="A1:I82"/>
  <sheetViews>
    <sheetView topLeftCell="A3" workbookViewId="0">
      <selection activeCell="F19" sqref="F19"/>
    </sheetView>
    <sheetView tabSelected="1" topLeftCell="D1" workbookViewId="1">
      <selection activeCell="G11" sqref="G11"/>
    </sheetView>
  </sheetViews>
  <sheetFormatPr baseColWidth="10" defaultColWidth="9.140625" defaultRowHeight="18" customHeight="1" x14ac:dyDescent="0.3"/>
  <cols>
    <col min="1" max="1" width="11.5703125" style="2" customWidth="1"/>
    <col min="2" max="2" width="3.5703125" style="4" customWidth="1"/>
    <col min="3" max="3" width="55.42578125" bestFit="1" customWidth="1"/>
    <col min="4" max="4" width="42.28515625" bestFit="1" customWidth="1"/>
    <col min="5" max="5" width="35.7109375" bestFit="1" customWidth="1"/>
    <col min="6" max="6" width="12" bestFit="1" customWidth="1"/>
    <col min="7" max="7" width="29.5703125" customWidth="1"/>
    <col min="8" max="8" width="10.28515625" style="5" bestFit="1" customWidth="1"/>
  </cols>
  <sheetData>
    <row r="1" spans="3:9" ht="14.25" x14ac:dyDescent="0.3"/>
    <row r="2" spans="3:9" ht="14.25" x14ac:dyDescent="0.3"/>
    <row r="3" spans="3:9" ht="35.25" thickBot="1" x14ac:dyDescent="0.35">
      <c r="C3" s="3" t="s">
        <v>1</v>
      </c>
      <c r="D3" s="1"/>
      <c r="E3" s="1"/>
      <c r="F3" s="1"/>
      <c r="G3" s="1"/>
      <c r="H3" s="49"/>
    </row>
    <row r="4" spans="3:9" ht="18" customHeight="1" thickTop="1" x14ac:dyDescent="0.3">
      <c r="C4" t="s">
        <v>16</v>
      </c>
    </row>
    <row r="12" spans="3:9" ht="18" customHeight="1" x14ac:dyDescent="0.3">
      <c r="C12" s="5"/>
    </row>
    <row r="15" spans="3:9" ht="18" customHeight="1" x14ac:dyDescent="0.3">
      <c r="C15" s="28" t="s">
        <v>7</v>
      </c>
      <c r="D15" s="28" t="s">
        <v>506</v>
      </c>
      <c r="E15" s="28" t="s">
        <v>507</v>
      </c>
      <c r="F15" s="28" t="s">
        <v>537</v>
      </c>
      <c r="G15" s="28" t="s">
        <v>508</v>
      </c>
      <c r="H15" s="28" t="s">
        <v>662</v>
      </c>
      <c r="I15" s="28"/>
    </row>
    <row r="16" spans="3:9" ht="18" customHeight="1" x14ac:dyDescent="0.3">
      <c r="C16" t="s">
        <v>17</v>
      </c>
      <c r="D16" t="str">
        <f>IFERROR(VLOOKUP(Tabla2[[#This Row],[ÁREA]],Tabla1[#All],2,0),"_")</f>
        <v>Dra. Beatriz Leal Escobar</v>
      </c>
      <c r="E16" t="str">
        <f>IFERROR(VLOOKUP(Tabla2[[#This Row],[ÁREA]],Tabla1[#All],3,0),"_")</f>
        <v>Edificio D, Planta Baja</v>
      </c>
      <c r="F16" t="str">
        <f>IFERROR(VLOOKUP(Tabla2[[#This Row],[ÁREA]],Tabla1[#All],4,0),"_")</f>
        <v>Unidad</v>
      </c>
      <c r="H16" s="48">
        <v>1</v>
      </c>
    </row>
    <row r="17" spans="3:8" ht="18" customHeight="1" x14ac:dyDescent="0.3">
      <c r="C17" t="s">
        <v>19</v>
      </c>
      <c r="D17" s="38" t="str">
        <f>IFERROR(VLOOKUP(Tabla2[[#This Row],[ÁREA]],Tabla1[#All],2,0),"_")</f>
        <v>Fis. César Arturo Díaz Pérez (ENC)</v>
      </c>
      <c r="E17" s="38" t="str">
        <f>IFERROR(VLOOKUP(Tabla2[[#This Row],[ÁREA]],Tabla1[#All],3,0),"_")</f>
        <v>Edificio F, Planta Baja</v>
      </c>
      <c r="F17" s="38" t="str">
        <f>IFERROR(VLOOKUP(Tabla2[[#This Row],[ÁREA]],Tabla1[#All],4,0),"_")</f>
        <v>Coordinación</v>
      </c>
      <c r="G17" s="40" t="s">
        <v>649</v>
      </c>
      <c r="H17" s="48" t="s">
        <v>661</v>
      </c>
    </row>
    <row r="18" spans="3:8" ht="18" customHeight="1" x14ac:dyDescent="0.3">
      <c r="C18" t="s">
        <v>53</v>
      </c>
      <c r="D18" t="str">
        <f>IFERROR(VLOOKUP(Tabla2[[#This Row],[ÁREA]],Tabla1[#All],2,0),"_")</f>
        <v>DR. JESÚS DEL CARMEN MADRIGAL ANAYA (ENC)</v>
      </c>
      <c r="E18" t="str">
        <f>IFERROR(VLOOKUP(Tabla2[[#This Row],[ÁREA]],Tabla1[#All],3,0),"_")</f>
        <v>Edificio B, Piso 1</v>
      </c>
      <c r="F18" t="str">
        <f>IFERROR(VLOOKUP(Tabla2[[#This Row],[ÁREA]],Tabla1[#All],4,0),"_")</f>
        <v>División</v>
      </c>
      <c r="H18" s="48">
        <v>1</v>
      </c>
    </row>
    <row r="19" spans="3:8" ht="18" customHeight="1" x14ac:dyDescent="0.3">
      <c r="C19" t="s">
        <v>55</v>
      </c>
      <c r="D19" t="str">
        <f>IFERROR(VLOOKUP(Tabla2[[#This Row],[ÁREA]],Tabla1[#All],2,0),"_")</f>
        <v>Dra. Carol Vivian Moncayo Coello (ENC)</v>
      </c>
      <c r="E19" t="str">
        <f>IFERROR(VLOOKUP(Tabla2[[#This Row],[ÁREA]],Tabla1[#All],3,0),"_")</f>
        <v>Edificio A, Piso 2</v>
      </c>
      <c r="F19" t="str">
        <f>IFERROR(VLOOKUP(Tabla2[[#This Row],[ÁREA]],Tabla1[#All],4,0),"_")</f>
        <v>Servicio</v>
      </c>
      <c r="G19" s="39" t="s">
        <v>660</v>
      </c>
      <c r="H19" s="48" t="s">
        <v>661</v>
      </c>
    </row>
    <row r="20" spans="3:8" ht="18" customHeight="1" x14ac:dyDescent="0.3">
      <c r="C20" t="s">
        <v>58</v>
      </c>
      <c r="D20" t="str">
        <f>IFERROR(VLOOKUP(Tabla2[[#This Row],[ÁREA]],Tabla1[#All],2,0),"_")</f>
        <v>VACANTE</v>
      </c>
      <c r="E20" t="str">
        <f>IFERROR(VLOOKUP(Tabla2[[#This Row],[ÁREA]],Tabla1[#All],3,0),"_")</f>
        <v>Edificio B, Planta Baja (Pasando Juridico)</v>
      </c>
      <c r="F20" t="str">
        <f>IFERROR(VLOOKUP(Tabla2[[#This Row],[ÁREA]],Tabla1[#All],4,0),"_")</f>
        <v>Área de Alergía e Inmunología</v>
      </c>
      <c r="H20" s="48" t="s">
        <v>664</v>
      </c>
    </row>
    <row r="21" spans="3:8" ht="18" customHeight="1" x14ac:dyDescent="0.3">
      <c r="C21" t="s">
        <v>62</v>
      </c>
      <c r="D21" t="str">
        <f>IFERROR(VLOOKUP(Tabla2[[#This Row],[ÁREA]],Tabla1[#All],2,0),"_")</f>
        <v>Dra. Miriam Puebla Miranda (ENC)</v>
      </c>
      <c r="E21" t="str">
        <f>IFERROR(VLOOKUP(Tabla2[[#This Row],[ÁREA]],Tabla1[#All],3,0),"_")</f>
        <v>Edificio A, Piso 2</v>
      </c>
      <c r="F21" t="str">
        <f>IFERROR(VLOOKUP(Tabla2[[#This Row],[ÁREA]],Tabla1[#All],4,0),"_")</f>
        <v>Servicio</v>
      </c>
      <c r="H21" s="48">
        <v>1</v>
      </c>
    </row>
    <row r="22" spans="3:8" ht="18" customHeight="1" x14ac:dyDescent="0.3">
      <c r="C22" t="s">
        <v>64</v>
      </c>
      <c r="D22" t="str">
        <f>IFERROR(VLOOKUP(Tabla2[[#This Row],[ÁREA]],Tabla1[#All],2,0),"_")</f>
        <v>Dra. Sandra Haide Aguilar Maciel (ENC)</v>
      </c>
      <c r="E22" t="str">
        <f>IFERROR(VLOOKUP(Tabla2[[#This Row],[ÁREA]],Tabla1[#All],3,0),"_")</f>
        <v>Edificio A, Piso 1</v>
      </c>
      <c r="F22" t="str">
        <f>IFERROR(VLOOKUP(Tabla2[[#This Row],[ÁREA]],Tabla1[#All],4,0),"_")</f>
        <v>Servicio</v>
      </c>
      <c r="H22" s="48">
        <v>1</v>
      </c>
    </row>
    <row r="23" spans="3:8" ht="18" customHeight="1" x14ac:dyDescent="0.3">
      <c r="C23" t="s">
        <v>68</v>
      </c>
      <c r="D23" s="37" t="str">
        <f>IFERROR(VLOOKUP(Tabla2[[#This Row],[ÁREA]],Tabla1[#All],2,0),"_")</f>
        <v>Dr. Jorge Cruz Rico</v>
      </c>
      <c r="E23" s="37" t="str">
        <f>IFERROR(VLOOKUP(Tabla2[[#This Row],[ÁREA]],Tabla1[#All],3,0),"_")</f>
        <v>Edificio D, Piso 3</v>
      </c>
      <c r="F23" t="str">
        <f>IFERROR(VLOOKUP(Tabla2[[#This Row],[ÁREA]],Tabla1[#All],4,0),"_")</f>
        <v>Servicio</v>
      </c>
      <c r="H23" s="48">
        <v>1</v>
      </c>
    </row>
    <row r="24" spans="3:8" ht="18" customHeight="1" x14ac:dyDescent="0.3">
      <c r="C24" t="s">
        <v>70</v>
      </c>
      <c r="D24" s="37" t="str">
        <f>IFERROR(VLOOKUP(Tabla2[[#This Row],[ÁREA]],Tabla1[#All],2,0),"_")</f>
        <v>Dra. Lizbeth Teresa Becerril Mendoza</v>
      </c>
      <c r="E24" s="37" t="str">
        <f>IFERROR(VLOOKUP(Tabla2[[#This Row],[ÁREA]],Tabla1[#All],3,0),"_")</f>
        <v>Edificio D, Piso 3 (Lado Sur)</v>
      </c>
      <c r="F24" t="str">
        <f>IFERROR(VLOOKUP(Tabla2[[#This Row],[ÁREA]],Tabla1[#All],4,0),"_")</f>
        <v>Servicio</v>
      </c>
      <c r="G24" s="39" t="s">
        <v>630</v>
      </c>
      <c r="H24" s="48" t="s">
        <v>661</v>
      </c>
    </row>
    <row r="25" spans="3:8" ht="18" customHeight="1" x14ac:dyDescent="0.3">
      <c r="C25" t="s">
        <v>72</v>
      </c>
      <c r="D25" s="37" t="str">
        <f>IFERROR(VLOOKUP(Tabla2[[#This Row],[ÁREA]],Tabla1[#All],2,0),"_")</f>
        <v>Dr. Guillermo Martínez Cuevas (ENC)</v>
      </c>
      <c r="E25" s="37" t="str">
        <f>IFERROR(VLOOKUP(Tabla2[[#This Row],[ÁREA]],Tabla1[#All],3,0),"_")</f>
        <v>Edificio C, Piso 1</v>
      </c>
      <c r="F25" t="str">
        <f>IFERROR(VLOOKUP(Tabla2[[#This Row],[ÁREA]],Tabla1[#All],4,0),"_")</f>
        <v>Servicio</v>
      </c>
      <c r="H25" s="48">
        <v>1</v>
      </c>
    </row>
    <row r="26" spans="3:8" ht="18" customHeight="1" x14ac:dyDescent="0.3">
      <c r="C26" t="s">
        <v>60</v>
      </c>
      <c r="D26" s="37" t="str">
        <f>IFERROR(VLOOKUP(Tabla2[[#This Row],[ÁREA]],Tabla1[#All],2,0),"_")</f>
        <v>Dra. María del Rosario Martínez Esteves (ENC)</v>
      </c>
      <c r="E26" s="37" t="str">
        <f>IFERROR(VLOOKUP(Tabla2[[#This Row],[ÁREA]],Tabla1[#All],3,0),"_")</f>
        <v>Edificio C, Planta Baja</v>
      </c>
      <c r="F26" t="str">
        <f>IFERROR(VLOOKUP(Tabla2[[#This Row],[ÁREA]],Tabla1[#All],4,0),"_")</f>
        <v>Servicio</v>
      </c>
      <c r="H26" s="48">
        <v>1</v>
      </c>
    </row>
    <row r="27" spans="3:8" ht="18" customHeight="1" x14ac:dyDescent="0.3">
      <c r="C27" t="s">
        <v>66</v>
      </c>
      <c r="D27" s="37" t="str">
        <f>IFERROR(VLOOKUP(Tabla2[[#This Row],[ÁREA]],Tabla1[#All],2,0),"_")</f>
        <v>Dra. Scherezada María Isabel Mejia Loza   (ENC)</v>
      </c>
      <c r="E27" s="37" t="str">
        <f>IFERROR(VLOOKUP(Tabla2[[#This Row],[ÁREA]],Tabla1[#All],3,0),"_")</f>
        <v>Edificio D, Piso 3</v>
      </c>
      <c r="F27" t="str">
        <f>IFERROR(VLOOKUP(Tabla2[[#This Row],[ÁREA]],Tabla1[#All],4,0),"_")</f>
        <v>Servicio</v>
      </c>
      <c r="H27" s="48">
        <v>1</v>
      </c>
    </row>
    <row r="28" spans="3:8" ht="18" customHeight="1" x14ac:dyDescent="0.3">
      <c r="C28" t="s">
        <v>74</v>
      </c>
      <c r="D28" s="37" t="str">
        <f>IFERROR(VLOOKUP(Tabla2[[#This Row],[ÁREA]],Tabla1[#All],2,0),"_")</f>
        <v>Dr. Enzo Christopher Vásquez  Jiménez</v>
      </c>
      <c r="E28" s="37" t="str">
        <f>IFERROR(VLOOKUP(Tabla2[[#This Row],[ÁREA]],Tabla1[#All],3,0),"_")</f>
        <v>Edificio B, Planta Baja</v>
      </c>
      <c r="F28" t="str">
        <f>IFERROR(VLOOKUP(Tabla2[[#This Row],[ÁREA]],Tabla1[#All],4,0),"_")</f>
        <v>Servicio</v>
      </c>
      <c r="H28" s="48">
        <v>1</v>
      </c>
    </row>
    <row r="29" spans="3:8" ht="18" customHeight="1" x14ac:dyDescent="0.3">
      <c r="C29" t="s">
        <v>76</v>
      </c>
      <c r="D29" t="str">
        <f>IFERROR(VLOOKUP(Tabla2[[#This Row],[ÁREA]],Tabla1[#All],2,0),"_")</f>
        <v>Dr. Medardo Alejandro González Muñoz (ENC)</v>
      </c>
      <c r="E29" t="str">
        <f>IFERROR(VLOOKUP(Tabla2[[#This Row],[ÁREA]],Tabla1[#All],3,0),"_")</f>
        <v>Edificio D, Piso 2</v>
      </c>
      <c r="F29" t="str">
        <f>IFERROR(VLOOKUP(Tabla2[[#This Row],[ÁREA]],Tabla1[#All],4,0),"_")</f>
        <v>Servicio</v>
      </c>
      <c r="H29" s="48">
        <v>1</v>
      </c>
    </row>
    <row r="30" spans="3:8" ht="18" customHeight="1" x14ac:dyDescent="0.3">
      <c r="C30" t="s">
        <v>78</v>
      </c>
      <c r="D30" s="38" t="str">
        <f>IFERROR(VLOOKUP(Tabla2[[#This Row],[ÁREA]],Tabla1[#All],2,0),"_")</f>
        <v>Dra. Eloisa Vargas Paredes (ENC)</v>
      </c>
      <c r="E30" s="38" t="str">
        <f>IFERROR(VLOOKUP(Tabla2[[#This Row],[ÁREA]],Tabla1[#All],3,0),"_")</f>
        <v>Edificio A, Planta Baja</v>
      </c>
      <c r="F30" s="38" t="str">
        <f>IFERROR(VLOOKUP(Tabla2[[#This Row],[ÁREA]],Tabla1[#All],4,0),"_")</f>
        <v>Servicio</v>
      </c>
      <c r="G30" s="40" t="s">
        <v>646</v>
      </c>
      <c r="H30" s="48" t="s">
        <v>661</v>
      </c>
    </row>
    <row r="31" spans="3:8" ht="18" customHeight="1" x14ac:dyDescent="0.3">
      <c r="C31" t="s">
        <v>80</v>
      </c>
      <c r="D31" t="str">
        <f>IFERROR(VLOOKUP(Tabla2[[#This Row],[ÁREA]],Tabla1[#All],2,0),"_")</f>
        <v>Dra. Rosa Elda Barbosa Cobos (ENC)</v>
      </c>
      <c r="E31" t="str">
        <f>IFERROR(VLOOKUP(Tabla2[[#This Row],[ÁREA]],Tabla1[#All],3,0),"_")</f>
        <v>Edificio A, Piso 3</v>
      </c>
      <c r="F31" t="str">
        <f>IFERROR(VLOOKUP(Tabla2[[#This Row],[ÁREA]],Tabla1[#All],4,0),"_")</f>
        <v>Servicio</v>
      </c>
      <c r="H31" s="48">
        <v>1</v>
      </c>
    </row>
    <row r="32" spans="3:8" ht="18" customHeight="1" x14ac:dyDescent="0.3">
      <c r="C32" t="s">
        <v>82</v>
      </c>
      <c r="D32" t="str">
        <f>IFERROR(VLOOKUP(Tabla2[[#This Row],[ÁREA]],Tabla1[#All],2,0),"_")</f>
        <v>Dra. Aidé Montante Montes de Oca (ENC)</v>
      </c>
      <c r="E32" t="str">
        <f>IFERROR(VLOOKUP(Tabla2[[#This Row],[ÁREA]],Tabla1[#All],3,0),"_")</f>
        <v>Edificio A, Piso 2</v>
      </c>
      <c r="F32" t="str">
        <f>IFERROR(VLOOKUP(Tabla2[[#This Row],[ÁREA]],Tabla1[#All],4,0),"_")</f>
        <v>Servicio</v>
      </c>
      <c r="G32" s="39" t="s">
        <v>633</v>
      </c>
      <c r="H32" s="48" t="s">
        <v>661</v>
      </c>
    </row>
    <row r="33" spans="3:8" ht="18" customHeight="1" x14ac:dyDescent="0.3">
      <c r="C33" t="s">
        <v>86</v>
      </c>
      <c r="D33" t="str">
        <f>IFERROR(VLOOKUP(Tabla2[[#This Row],[ÁREA]],Tabla1[#All],2,0),"_")</f>
        <v>Dr. Leobardo Valle Molina (ENC)</v>
      </c>
      <c r="E33" t="str">
        <f>IFERROR(VLOOKUP(Tabla2[[#This Row],[ÁREA]],Tabla1[#All],3,0),"_")</f>
        <v>Edificio D, Piso 3</v>
      </c>
      <c r="F33" t="str">
        <f>IFERROR(VLOOKUP(Tabla2[[#This Row],[ÁREA]],Tabla1[#All],4,0),"_")</f>
        <v>Servicio</v>
      </c>
      <c r="G33" s="39" t="s">
        <v>552</v>
      </c>
      <c r="H33" s="48" t="s">
        <v>661</v>
      </c>
    </row>
    <row r="34" spans="3:8" ht="18" customHeight="1" x14ac:dyDescent="0.3">
      <c r="C34" t="s">
        <v>88</v>
      </c>
      <c r="D34" t="str">
        <f>IFERROR(VLOOKUP(Tabla2[[#This Row],[ÁREA]],Tabla1[#All],2,0),"_")</f>
        <v>Dr. Heriberto Ontiveros Mercado</v>
      </c>
      <c r="E34" t="str">
        <f>IFERROR(VLOOKUP(Tabla2[[#This Row],[ÁREA]],Tabla1[#All],3,0),"_")</f>
        <v>Edificio C, Piso 1</v>
      </c>
      <c r="F34" t="str">
        <f>IFERROR(VLOOKUP(Tabla2[[#This Row],[ÁREA]],Tabla1[#All],4,0),"_")</f>
        <v>Servicio</v>
      </c>
      <c r="H34" s="48">
        <v>1</v>
      </c>
    </row>
    <row r="35" spans="3:8" ht="18" customHeight="1" x14ac:dyDescent="0.3">
      <c r="C35" t="s">
        <v>90</v>
      </c>
      <c r="D35" t="str">
        <f>IFERROR(VLOOKUP(Tabla2[[#This Row],[ÁREA]],Tabla1[#All],2,0),"_")</f>
        <v>Dr. Horacio Pérez Salgado</v>
      </c>
      <c r="E35" t="str">
        <f>IFERROR(VLOOKUP(Tabla2[[#This Row],[ÁREA]],Tabla1[#All],3,0),"_")</f>
        <v>Edificio C, Piso 1</v>
      </c>
      <c r="F35" t="str">
        <f>IFERROR(VLOOKUP(Tabla2[[#This Row],[ÁREA]],Tabla1[#All],4,0),"_")</f>
        <v>Unidad</v>
      </c>
      <c r="H35" s="48">
        <v>1</v>
      </c>
    </row>
    <row r="36" spans="3:8" ht="18" customHeight="1" x14ac:dyDescent="0.3">
      <c r="C36" t="s">
        <v>92</v>
      </c>
      <c r="D36" s="37" t="str">
        <f>IFERROR(VLOOKUP(Tabla2[[#This Row],[ÁREA]],Tabla1[#All],2,0),"_")</f>
        <v>Dra. Yessika Paola Rodríguez Torres (ENC)</v>
      </c>
      <c r="E36" s="37" t="str">
        <f>IFERROR(VLOOKUP(Tabla2[[#This Row],[ÁREA]],Tabla1[#All],3,0),"_")</f>
        <v>Edificio C, Planta Baja</v>
      </c>
      <c r="F36" t="str">
        <f>IFERROR(VLOOKUP(Tabla2[[#This Row],[ÁREA]],Tabla1[#All],4,0),"_")</f>
        <v>Servicio</v>
      </c>
      <c r="H36" s="48">
        <v>1</v>
      </c>
    </row>
    <row r="37" spans="3:8" ht="18" customHeight="1" x14ac:dyDescent="0.3">
      <c r="C37" t="s">
        <v>84</v>
      </c>
      <c r="D37" s="37" t="str">
        <f>IFERROR(VLOOKUP(Tabla2[[#This Row],[ÁREA]],Tabla1[#All],2,0),"_")</f>
        <v>Lic. Elisa Pedraza Rosas</v>
      </c>
      <c r="E37" s="37" t="str">
        <f>IFERROR(VLOOKUP(Tabla2[[#This Row],[ÁREA]],Tabla1[#All],3,0),"_")</f>
        <v>Edificio F, Planta Baja</v>
      </c>
      <c r="F37" t="str">
        <f>IFERROR(VLOOKUP(Tabla2[[#This Row],[ÁREA]],Tabla1[#All],4,0),"_")</f>
        <v>Servicio</v>
      </c>
      <c r="G37" s="39" t="s">
        <v>635</v>
      </c>
      <c r="H37" s="48" t="s">
        <v>661</v>
      </c>
    </row>
    <row r="38" spans="3:8" ht="18" customHeight="1" x14ac:dyDescent="0.3">
      <c r="C38" t="s">
        <v>94</v>
      </c>
      <c r="D38" s="37" t="str">
        <f>IFERROR(VLOOKUP(Tabla2[[#This Row],[ÁREA]],Tabla1[#All],2,0),"_")</f>
        <v>DRA. INGRID PATRICIA URRUTIA BRETÓN (ENC)</v>
      </c>
      <c r="E38" s="37" t="str">
        <f>IFERROR(VLOOKUP(Tabla2[[#This Row],[ÁREA]],Tabla1[#All],3,0),"_")</f>
        <v>Edificio B, Piso 1</v>
      </c>
      <c r="F38" t="str">
        <f>IFERROR(VLOOKUP(Tabla2[[#This Row],[ÁREA]],Tabla1[#All],4,0),"_")</f>
        <v>División</v>
      </c>
      <c r="H38" s="48">
        <v>1</v>
      </c>
    </row>
    <row r="39" spans="3:8" ht="18" customHeight="1" x14ac:dyDescent="0.3">
      <c r="C39" t="s">
        <v>96</v>
      </c>
      <c r="D39" s="37" t="str">
        <f>IFERROR(VLOOKUP(Tabla2[[#This Row],[ÁREA]],Tabla1[#All],2,0),"_")</f>
        <v>Dr. Victor Manuel Pinto Angulo (ENC)</v>
      </c>
      <c r="E39" s="37" t="str">
        <f>IFERROR(VLOOKUP(Tabla2[[#This Row],[ÁREA]],Tabla1[#All],3,0),"_")</f>
        <v>Edificio D, Piso 1</v>
      </c>
      <c r="F39" t="str">
        <f>IFERROR(VLOOKUP(Tabla2[[#This Row],[ÁREA]],Tabla1[#All],4,0),"_")</f>
        <v>Servicio</v>
      </c>
      <c r="H39" s="48">
        <v>1</v>
      </c>
    </row>
    <row r="40" spans="3:8" ht="18" customHeight="1" x14ac:dyDescent="0.3">
      <c r="C40" t="s">
        <v>98</v>
      </c>
      <c r="D40" s="37" t="str">
        <f>IFERROR(VLOOKUP(Tabla2[[#This Row],[ÁREA]],Tabla1[#All],2,0),"_")</f>
        <v>Dr. Urbano Manuel Sánchez Cornejo (ENC)</v>
      </c>
      <c r="E40" s="37" t="str">
        <f>IFERROR(VLOOKUP(Tabla2[[#This Row],[ÁREA]],Tabla1[#All],3,0),"_")</f>
        <v>Edificio D, Planta Baja</v>
      </c>
      <c r="F40" t="str">
        <f>IFERROR(VLOOKUP(Tabla2[[#This Row],[ÁREA]],Tabla1[#All],4,0),"_")</f>
        <v>Servicio</v>
      </c>
      <c r="G40" s="39" t="s">
        <v>637</v>
      </c>
      <c r="H40" s="48" t="s">
        <v>661</v>
      </c>
    </row>
    <row r="41" spans="3:8" ht="18" customHeight="1" x14ac:dyDescent="0.3">
      <c r="C41" t="s">
        <v>100</v>
      </c>
      <c r="D41" s="37" t="str">
        <f>IFERROR(VLOOKUP(Tabla2[[#This Row],[ÁREA]],Tabla1[#All],2,0),"_")</f>
        <v>Dr. Erik Efraín Sosa Durán  (ENC)</v>
      </c>
      <c r="E41" s="37" t="str">
        <f>IFERROR(VLOOKUP(Tabla2[[#This Row],[ÁREA]],Tabla1[#All],3,0),"_")</f>
        <v>Edificio C, Planta Baja</v>
      </c>
      <c r="F41" t="str">
        <f>IFERROR(VLOOKUP(Tabla2[[#This Row],[ÁREA]],Tabla1[#All],4,0),"_")</f>
        <v>Servicio</v>
      </c>
      <c r="H41" s="48">
        <v>1</v>
      </c>
    </row>
    <row r="42" spans="3:8" ht="18" customHeight="1" x14ac:dyDescent="0.3">
      <c r="C42" t="s">
        <v>102</v>
      </c>
      <c r="D42" t="str">
        <f>IFERROR(VLOOKUP(Tabla2[[#This Row],[ÁREA]],Tabla1[#All],2,0),"_")</f>
        <v>Dra. Alma Delia Domínguez Marín (ENC)</v>
      </c>
      <c r="E42" t="str">
        <f>IFERROR(VLOOKUP(Tabla2[[#This Row],[ÁREA]],Tabla1[#All],3,0),"_")</f>
        <v>Edificio C, Planta Baja</v>
      </c>
      <c r="F42" t="str">
        <f>IFERROR(VLOOKUP(Tabla2[[#This Row],[ÁREA]],Tabla1[#All],4,0),"_")</f>
        <v>Área de Oncología</v>
      </c>
      <c r="H42" s="48" t="s">
        <v>664</v>
      </c>
    </row>
    <row r="43" spans="3:8" ht="18" customHeight="1" x14ac:dyDescent="0.3">
      <c r="C43" t="s">
        <v>104</v>
      </c>
      <c r="D43" s="38" t="str">
        <f>IFERROR(VLOOKUP(Tabla2[[#This Row],[ÁREA]],Tabla1[#All],2,0),"_")</f>
        <v>Dr. Leobardo Guerrero Beltrán</v>
      </c>
      <c r="E43" s="38" t="str">
        <f>IFERROR(VLOOKUP(Tabla2[[#This Row],[ÁREA]],Tabla1[#All],3,0),"_")</f>
        <v>Edificio D, Piso 2</v>
      </c>
      <c r="F43" s="38" t="str">
        <f>IFERROR(VLOOKUP(Tabla2[[#This Row],[ÁREA]],Tabla1[#All],4,0),"_")</f>
        <v>Servicio</v>
      </c>
      <c r="G43" s="40" t="s">
        <v>641</v>
      </c>
      <c r="H43" s="48" t="s">
        <v>661</v>
      </c>
    </row>
    <row r="44" spans="3:8" ht="18" customHeight="1" x14ac:dyDescent="0.3">
      <c r="C44" t="s">
        <v>106</v>
      </c>
      <c r="D44" t="str">
        <f>IFERROR(VLOOKUP(Tabla2[[#This Row],[ÁREA]],Tabla1[#All],2,0),"_")</f>
        <v>Dr. Leonardo Padilla Aguilar (ENC)</v>
      </c>
      <c r="E44" t="str">
        <f>IFERROR(VLOOKUP(Tabla2[[#This Row],[ÁREA]],Tabla1[#All],3,0),"_")</f>
        <v>Edificio D, Piso 1</v>
      </c>
      <c r="F44" t="str">
        <f>IFERROR(VLOOKUP(Tabla2[[#This Row],[ÁREA]],Tabla1[#All],4,0),"_")</f>
        <v>Servicio</v>
      </c>
      <c r="G44" s="39" t="s">
        <v>642</v>
      </c>
      <c r="H44" s="48" t="s">
        <v>661</v>
      </c>
    </row>
    <row r="45" spans="3:8" ht="18" customHeight="1" x14ac:dyDescent="0.3">
      <c r="C45" t="s">
        <v>108</v>
      </c>
      <c r="D45" t="str">
        <f>IFERROR(VLOOKUP(Tabla2[[#This Row],[ÁREA]],Tabla1[#All],2,0),"_")</f>
        <v>Dr. Alfredo Lima Romero (ENC)</v>
      </c>
      <c r="E45" t="str">
        <f>IFERROR(VLOOKUP(Tabla2[[#This Row],[ÁREA]],Tabla1[#All],3,0),"_")</f>
        <v>Edificio D, Piso 1</v>
      </c>
      <c r="F45" t="str">
        <f>IFERROR(VLOOKUP(Tabla2[[#This Row],[ÁREA]],Tabla1[#All],4,0),"_")</f>
        <v>Servicio</v>
      </c>
      <c r="H45" s="48">
        <v>1</v>
      </c>
    </row>
    <row r="46" spans="3:8" ht="18" customHeight="1" x14ac:dyDescent="0.3">
      <c r="C46" t="s">
        <v>110</v>
      </c>
      <c r="D46" t="str">
        <f>IFERROR(VLOOKUP(Tabla2[[#This Row],[ÁREA]],Tabla1[#All],2,0),"_")</f>
        <v>Dr. Omar Hernández León (ENC)</v>
      </c>
      <c r="E46" t="str">
        <f>IFERROR(VLOOKUP(Tabla2[[#This Row],[ÁREA]],Tabla1[#All],3,0),"_")</f>
        <v>Edificio D, Piso 2</v>
      </c>
      <c r="F46" t="str">
        <f>IFERROR(VLOOKUP(Tabla2[[#This Row],[ÁREA]],Tabla1[#All],4,0),"_")</f>
        <v>Servicio</v>
      </c>
      <c r="H46" s="48">
        <v>1</v>
      </c>
    </row>
    <row r="47" spans="3:8" ht="18" customHeight="1" x14ac:dyDescent="0.3">
      <c r="C47" t="s">
        <v>112</v>
      </c>
      <c r="D47" t="str">
        <f>IFERROR(VLOOKUP(Tabla2[[#This Row],[ÁREA]],Tabla1[#All],2,0),"_")</f>
        <v>Dr. Juan José Trujillo Fandiño (ENC)</v>
      </c>
      <c r="E47" t="str">
        <f>IFERROR(VLOOKUP(Tabla2[[#This Row],[ÁREA]],Tabla1[#All],3,0),"_")</f>
        <v>Edificio A, Piso 1</v>
      </c>
      <c r="F47" t="str">
        <f>IFERROR(VLOOKUP(Tabla2[[#This Row],[ÁREA]],Tabla1[#All],4,0),"_")</f>
        <v>Servicio</v>
      </c>
      <c r="G47" s="39" t="s">
        <v>629</v>
      </c>
      <c r="H47" s="48" t="s">
        <v>661</v>
      </c>
    </row>
    <row r="48" spans="3:8" ht="18" customHeight="1" x14ac:dyDescent="0.3">
      <c r="C48" t="s">
        <v>126</v>
      </c>
      <c r="D48" t="str">
        <f>IFERROR(VLOOKUP(Tabla2[[#This Row],[ÁREA]],Tabla1[#All],2,0),"_")</f>
        <v>Dr. Gustavo Melo Guzmán (ENC)</v>
      </c>
      <c r="E48" t="str">
        <f>IFERROR(VLOOKUP(Tabla2[[#This Row],[ÁREA]],Tabla1[#All],3,0),"_")</f>
        <v>Edificio D, Piso 2</v>
      </c>
      <c r="F48" t="str">
        <f>IFERROR(VLOOKUP(Tabla2[[#This Row],[ÁREA]],Tabla1[#All],4,0),"_")</f>
        <v>Servicio</v>
      </c>
      <c r="H48" s="48">
        <v>1</v>
      </c>
    </row>
    <row r="49" spans="3:8" ht="18" customHeight="1" x14ac:dyDescent="0.3">
      <c r="C49" t="s">
        <v>118</v>
      </c>
      <c r="D49" s="37" t="str">
        <f>IFERROR(VLOOKUP(Tabla2[[#This Row],[ÁREA]],Tabla1[#All],2,0),"_")</f>
        <v>Dra. Paulina Carpinteyro Espin</v>
      </c>
      <c r="E49" s="37" t="str">
        <f>IFERROR(VLOOKUP(Tabla2[[#This Row],[ÁREA]],Tabla1[#All],3,0),"_")</f>
        <v>Edificio B, Piso 1</v>
      </c>
      <c r="F49" t="str">
        <f>IFERROR(VLOOKUP(Tabla2[[#This Row],[ÁREA]],Tabla1[#All],4,0),"_")</f>
        <v>Servicio</v>
      </c>
      <c r="G49" s="39" t="s">
        <v>656</v>
      </c>
      <c r="H49" s="48" t="s">
        <v>661</v>
      </c>
    </row>
    <row r="50" spans="3:8" ht="18" customHeight="1" x14ac:dyDescent="0.3">
      <c r="C50" t="s">
        <v>120</v>
      </c>
      <c r="D50" s="37" t="str">
        <f>IFERROR(VLOOKUP(Tabla2[[#This Row],[ÁREA]],Tabla1[#All],2,0),"_")</f>
        <v>Dra. Nadia Paola Paredes Munive (ENC)</v>
      </c>
      <c r="E50" s="37" t="str">
        <f>IFERROR(VLOOKUP(Tabla2[[#This Row],[ÁREA]],Tabla1[#All],3,0),"_")</f>
        <v>Edificio B, Planta Baja</v>
      </c>
      <c r="F50" t="str">
        <f>IFERROR(VLOOKUP(Tabla2[[#This Row],[ÁREA]],Tabla1[#All],4,0),"_")</f>
        <v>Área de Trasplantes</v>
      </c>
      <c r="H50" s="48" t="s">
        <v>664</v>
      </c>
    </row>
    <row r="51" spans="3:8" ht="18" customHeight="1" x14ac:dyDescent="0.3">
      <c r="C51" t="s">
        <v>122</v>
      </c>
      <c r="D51" s="37" t="str">
        <f>IFERROR(VLOOKUP(Tabla2[[#This Row],[ÁREA]],Tabla1[#All],2,0),"_")</f>
        <v>M. en C. María de los Dolores Delgado Ochoa  (ENC)</v>
      </c>
      <c r="E51" s="37" t="str">
        <f>IFERROR(VLOOKUP(Tabla2[[#This Row],[ÁREA]],Tabla1[#All],3,0),"_")</f>
        <v>Edificio B, Planta Baja</v>
      </c>
      <c r="F51" t="str">
        <f>IFERROR(VLOOKUP(Tabla2[[#This Row],[ÁREA]],Tabla1[#All],4,0),"_")</f>
        <v>Área de Trasplantes</v>
      </c>
      <c r="H51" s="48" t="s">
        <v>664</v>
      </c>
    </row>
    <row r="52" spans="3:8" ht="18" customHeight="1" x14ac:dyDescent="0.3">
      <c r="C52" t="s">
        <v>130</v>
      </c>
      <c r="D52" s="37" t="str">
        <f>IFERROR(VLOOKUP(Tabla2[[#This Row],[ÁREA]],Tabla1[#All],2,0),"_")</f>
        <v>Dr. Alejandro Jiménez Hernández (ENC)</v>
      </c>
      <c r="E52" s="37" t="str">
        <f>IFERROR(VLOOKUP(Tabla2[[#This Row],[ÁREA]],Tabla1[#All],3,0),"_")</f>
        <v>Edificio C, Piso 1</v>
      </c>
      <c r="F52" t="str">
        <f>IFERROR(VLOOKUP(Tabla2[[#This Row],[ÁREA]],Tabla1[#All],4,0),"_")</f>
        <v>Servicio</v>
      </c>
      <c r="H52" s="48">
        <v>1</v>
      </c>
    </row>
    <row r="53" spans="3:8" ht="18" customHeight="1" x14ac:dyDescent="0.3">
      <c r="C53" t="s">
        <v>114</v>
      </c>
      <c r="D53" s="37" t="str">
        <f>IFERROR(VLOOKUP(Tabla2[[#This Row],[ÁREA]],Tabla1[#All],2,0),"_")</f>
        <v>Dra. Sandra Olivares Cruz (ENC)</v>
      </c>
      <c r="E53" s="37" t="str">
        <f>IFERROR(VLOOKUP(Tabla2[[#This Row],[ÁREA]],Tabla1[#All],3,0),"_")</f>
        <v>Edificio C, Piso 1</v>
      </c>
      <c r="F53" t="str">
        <f>IFERROR(VLOOKUP(Tabla2[[#This Row],[ÁREA]],Tabla1[#All],4,0),"_")</f>
        <v>Servicio</v>
      </c>
      <c r="H53" s="48">
        <v>1</v>
      </c>
    </row>
    <row r="54" spans="3:8" ht="18" customHeight="1" x14ac:dyDescent="0.3">
      <c r="C54" t="s">
        <v>116</v>
      </c>
      <c r="D54" s="37" t="str">
        <f>IFERROR(VLOOKUP(Tabla2[[#This Row],[ÁREA]],Tabla1[#All],2,0),"_")</f>
        <v>Dr. Alberto Bazán Soto</v>
      </c>
      <c r="E54" s="37" t="str">
        <f>IFERROR(VLOOKUP(Tabla2[[#This Row],[ÁREA]],Tabla1[#All],3,0),"_")</f>
        <v>Edificio C, Piso 1</v>
      </c>
      <c r="F54" t="str">
        <f>IFERROR(VLOOKUP(Tabla2[[#This Row],[ÁREA]],Tabla1[#All],4,0),"_")</f>
        <v>Servicio</v>
      </c>
      <c r="G54" s="39" t="s">
        <v>618</v>
      </c>
      <c r="H54" s="48" t="s">
        <v>661</v>
      </c>
    </row>
    <row r="55" spans="3:8" ht="18" customHeight="1" x14ac:dyDescent="0.3">
      <c r="C55" t="s">
        <v>124</v>
      </c>
      <c r="D55" t="str">
        <f>IFERROR(VLOOKUP(Tabla2[[#This Row],[ÁREA]],Tabla1[#All],2,0),"_")</f>
        <v>Dra. Xóchitl Popoca Mondragón (ENC)</v>
      </c>
      <c r="E55" t="str">
        <f>IFERROR(VLOOKUP(Tabla2[[#This Row],[ÁREA]],Tabla1[#All],3,0),"_")</f>
        <v>Edificio C, Piso 1</v>
      </c>
      <c r="F55" t="str">
        <f>IFERROR(VLOOKUP(Tabla2[[#This Row],[ÁREA]],Tabla1[#All],4,0),"_")</f>
        <v>Servicio</v>
      </c>
      <c r="H55" s="48">
        <v>1</v>
      </c>
    </row>
    <row r="56" spans="3:8" ht="18" customHeight="1" x14ac:dyDescent="0.3">
      <c r="C56" t="s">
        <v>128</v>
      </c>
      <c r="D56" s="38" t="str">
        <f>IFERROR(VLOOKUP(Tabla2[[#This Row],[ÁREA]],Tabla1[#All],2,0),"_")</f>
        <v>Dr. Alejandro Piña Aviles (ENC)</v>
      </c>
      <c r="E56" s="38" t="str">
        <f>IFERROR(VLOOKUP(Tabla2[[#This Row],[ÁREA]],Tabla1[#All],3,0),"_")</f>
        <v>Edificio A, Piso 1</v>
      </c>
      <c r="F56" s="38" t="str">
        <f>IFERROR(VLOOKUP(Tabla2[[#This Row],[ÁREA]],Tabla1[#All],4,0),"_")</f>
        <v>Servicio</v>
      </c>
      <c r="G56" s="40" t="s">
        <v>549</v>
      </c>
      <c r="H56" s="48" t="s">
        <v>661</v>
      </c>
    </row>
    <row r="57" spans="3:8" ht="18" customHeight="1" x14ac:dyDescent="0.3">
      <c r="C57" t="s">
        <v>132</v>
      </c>
      <c r="D57" t="str">
        <f>IFERROR(VLOOKUP(Tabla2[[#This Row],[ÁREA]],Tabla1[#All],2,0),"_")</f>
        <v>DRA. MARLEN ESMERALDA MUÑOZ VALENCIA</v>
      </c>
      <c r="E57" t="str">
        <f>IFERROR(VLOOKUP(Tabla2[[#This Row],[ÁREA]],Tabla1[#All],3,0),"_")</f>
        <v>Edificio B, Piso 1</v>
      </c>
      <c r="F57" t="str">
        <f>IFERROR(VLOOKUP(Tabla2[[#This Row],[ÁREA]],Tabla1[#All],4,0),"_")</f>
        <v>División</v>
      </c>
      <c r="G57" s="39" t="s">
        <v>617</v>
      </c>
      <c r="H57" s="48" t="s">
        <v>661</v>
      </c>
    </row>
    <row r="58" spans="3:8" ht="18" customHeight="1" x14ac:dyDescent="0.3">
      <c r="C58" t="s">
        <v>134</v>
      </c>
      <c r="D58" t="str">
        <f>IFERROR(VLOOKUP(Tabla2[[#This Row],[ÁREA]],Tabla1[#All],2,0),"_")</f>
        <v>Dra. Griselda Patricia Bejarano De La Cruz  (ENC)</v>
      </c>
      <c r="E58" t="str">
        <f>IFERROR(VLOOKUP(Tabla2[[#This Row],[ÁREA]],Tabla1[#All],3,0),"_")</f>
        <v>Edificio D, Piso 4</v>
      </c>
      <c r="F58" t="str">
        <f>IFERROR(VLOOKUP(Tabla2[[#This Row],[ÁREA]],Tabla1[#All],4,0),"_")</f>
        <v>Servicio</v>
      </c>
      <c r="G58" s="39" t="s">
        <v>624</v>
      </c>
      <c r="H58" s="48" t="s">
        <v>661</v>
      </c>
    </row>
    <row r="59" spans="3:8" ht="18" customHeight="1" x14ac:dyDescent="0.3">
      <c r="C59" t="s">
        <v>136</v>
      </c>
      <c r="D59" t="str">
        <f>IFERROR(VLOOKUP(Tabla2[[#This Row],[ÁREA]],Tabla1[#All],2,0),"_")</f>
        <v>Dra. Martha Gutiérrez de Gress (ENC)</v>
      </c>
      <c r="E59" t="str">
        <f>IFERROR(VLOOKUP(Tabla2[[#This Row],[ÁREA]],Tabla1[#All],3,0),"_")</f>
        <v>Edificio D, Piso 4</v>
      </c>
      <c r="F59" t="str">
        <f>IFERROR(VLOOKUP(Tabla2[[#This Row],[ÁREA]],Tabla1[#All],4,0),"_")</f>
        <v>Servicio</v>
      </c>
      <c r="G59" s="39" t="s">
        <v>632</v>
      </c>
      <c r="H59" s="48" t="s">
        <v>661</v>
      </c>
    </row>
    <row r="60" spans="3:8" ht="18" customHeight="1" x14ac:dyDescent="0.3">
      <c r="C60" t="s">
        <v>138</v>
      </c>
      <c r="D60" t="str">
        <f>IFERROR(VLOOKUP(Tabla2[[#This Row],[ÁREA]],Tabla1[#All],2,0),"_")</f>
        <v>Dr. Luis Eduardo López Arreola (ENC)</v>
      </c>
      <c r="E60" t="str">
        <f>IFERROR(VLOOKUP(Tabla2[[#This Row],[ÁREA]],Tabla1[#All],3,0),"_")</f>
        <v>Edificio D, Piso 4</v>
      </c>
      <c r="F60" t="str">
        <f>IFERROR(VLOOKUP(Tabla2[[#This Row],[ÁREA]],Tabla1[#All],4,0),"_")</f>
        <v>Servicio</v>
      </c>
      <c r="H60" s="48">
        <v>1</v>
      </c>
    </row>
    <row r="61" spans="3:8" ht="18" customHeight="1" x14ac:dyDescent="0.3">
      <c r="C61" t="s">
        <v>140</v>
      </c>
      <c r="D61" t="str">
        <f>IFERROR(VLOOKUP(Tabla2[[#This Row],[ÁREA]],Tabla1[#All],2,0),"_")</f>
        <v>Dra. Astrid Cortes Vargas</v>
      </c>
      <c r="E61" t="str">
        <f>IFERROR(VLOOKUP(Tabla2[[#This Row],[ÁREA]],Tabla1[#All],3,0),"_")</f>
        <v>Edificio D, Piso 4</v>
      </c>
      <c r="F61" t="str">
        <f>IFERROR(VLOOKUP(Tabla2[[#This Row],[ÁREA]],Tabla1[#All],4,0),"_")</f>
        <v>Servicio</v>
      </c>
      <c r="H61" s="48">
        <v>1</v>
      </c>
    </row>
    <row r="62" spans="3:8" ht="18" customHeight="1" x14ac:dyDescent="0.3">
      <c r="C62" t="s">
        <v>142</v>
      </c>
      <c r="D62" s="37" t="str">
        <f>IFERROR(VLOOKUP(Tabla2[[#This Row],[ÁREA]],Tabla1[#All],2,0),"_")</f>
        <v>Dra. Alma Veronica Martínez Luis (ENC)</v>
      </c>
      <c r="E62" s="37" t="str">
        <f>IFERROR(VLOOKUP(Tabla2[[#This Row],[ÁREA]],Tabla1[#All],3,0),"_")</f>
        <v>Edificio D, Piso 4</v>
      </c>
      <c r="F62" t="str">
        <f>IFERROR(VLOOKUP(Tabla2[[#This Row],[ÁREA]],Tabla1[#All],4,0),"_")</f>
        <v>Servicio</v>
      </c>
      <c r="H62" s="48">
        <v>1</v>
      </c>
    </row>
    <row r="63" spans="3:8" ht="18" customHeight="1" x14ac:dyDescent="0.3">
      <c r="C63" t="s">
        <v>144</v>
      </c>
      <c r="D63" s="37" t="str">
        <f>IFERROR(VLOOKUP(Tabla2[[#This Row],[ÁREA]],Tabla1[#All],2,0),"_")</f>
        <v>Dra. Patricia Espinosa Rivas (ENC)</v>
      </c>
      <c r="E63" s="37" t="str">
        <f>IFERROR(VLOOKUP(Tabla2[[#This Row],[ÁREA]],Tabla1[#All],3,0),"_")</f>
        <v>Edificio C, Planta Baja</v>
      </c>
      <c r="F63" t="str">
        <f>IFERROR(VLOOKUP(Tabla2[[#This Row],[ÁREA]],Tabla1[#All],4,0),"_")</f>
        <v>Servicio</v>
      </c>
      <c r="G63" s="39" t="s">
        <v>659</v>
      </c>
      <c r="H63" s="48" t="s">
        <v>661</v>
      </c>
    </row>
    <row r="64" spans="3:8" ht="18" customHeight="1" x14ac:dyDescent="0.3">
      <c r="C64" t="s">
        <v>146</v>
      </c>
      <c r="D64" s="37" t="str">
        <f>IFERROR(VLOOKUP(Tabla2[[#This Row],[ÁREA]],Tabla1[#All],2,0),"_")</f>
        <v>Dra. Sonia del Carmen Chávez Ocaña (ENC)</v>
      </c>
      <c r="E64" s="37" t="str">
        <f>IFERROR(VLOOKUP(Tabla2[[#This Row],[ÁREA]],Tabla1[#All],3,0),"_")</f>
        <v>Edificio F, Planta Baja</v>
      </c>
      <c r="F64" t="str">
        <f>IFERROR(VLOOKUP(Tabla2[[#This Row],[ÁREA]],Tabla1[#All],4,0),"_")</f>
        <v>Servicio</v>
      </c>
      <c r="G64" s="39" t="s">
        <v>623</v>
      </c>
      <c r="H64" s="48" t="s">
        <v>661</v>
      </c>
    </row>
    <row r="65" spans="3:8" ht="18" customHeight="1" x14ac:dyDescent="0.3">
      <c r="C65" t="s">
        <v>148</v>
      </c>
      <c r="D65" s="37" t="str">
        <f>IFERROR(VLOOKUP(Tabla2[[#This Row],[ÁREA]],Tabla1[#All],2,0),"_")</f>
        <v>Mtro. Juan Carlos Bravata Alcántara (ENC)</v>
      </c>
      <c r="E65" s="37" t="str">
        <f>IFERROR(VLOOKUP(Tabla2[[#This Row],[ÁREA]],Tabla1[#All],3,0),"_")</f>
        <v>Edificio C, Planta Baja</v>
      </c>
      <c r="F65" t="str">
        <f>IFERROR(VLOOKUP(Tabla2[[#This Row],[ÁREA]],Tabla1[#All],4,0),"_")</f>
        <v>Área de Genética</v>
      </c>
      <c r="G65" s="39" t="s">
        <v>626</v>
      </c>
      <c r="H65" s="48" t="s">
        <v>661</v>
      </c>
    </row>
    <row r="66" spans="3:8" ht="18" customHeight="1" x14ac:dyDescent="0.3">
      <c r="C66" t="s">
        <v>150</v>
      </c>
      <c r="D66" s="37" t="str">
        <f>IFERROR(VLOOKUP(Tabla2[[#This Row],[ÁREA]],Tabla1[#All],2,0),"_")</f>
        <v>Dr. José Gabriel Peñaloza González (ENC)</v>
      </c>
      <c r="E66" s="37" t="str">
        <f>IFERROR(VLOOKUP(Tabla2[[#This Row],[ÁREA]],Tabla1[#All],3,0),"_")</f>
        <v>Edificio A, Piso 1</v>
      </c>
      <c r="F66" t="str">
        <f>IFERROR(VLOOKUP(Tabla2[[#This Row],[ÁREA]],Tabla1[#All],4,0),"_")</f>
        <v>Servicio</v>
      </c>
      <c r="G66" s="39" t="s">
        <v>639</v>
      </c>
      <c r="H66" s="48" t="s">
        <v>661</v>
      </c>
    </row>
    <row r="67" spans="3:8" ht="18" customHeight="1" x14ac:dyDescent="0.3">
      <c r="C67" t="s">
        <v>152</v>
      </c>
      <c r="D67" s="37" t="str">
        <f>IFERROR(VLOOKUP(Tabla2[[#This Row],[ÁREA]],Tabla1[#All],2,0),"_")</f>
        <v>DR. FRANCISCO GABRIEL REYES RODRÍGUEZ</v>
      </c>
      <c r="E67" s="37" t="str">
        <f>IFERROR(VLOOKUP(Tabla2[[#This Row],[ÁREA]],Tabla1[#All],3,0),"_")</f>
        <v>Edificio B, Piso 1</v>
      </c>
      <c r="F67" t="str">
        <f>IFERROR(VLOOKUP(Tabla2[[#This Row],[ÁREA]],Tabla1[#All],4,0),"_")</f>
        <v>División</v>
      </c>
      <c r="H67" s="48">
        <v>1</v>
      </c>
    </row>
    <row r="68" spans="3:8" ht="18" customHeight="1" x14ac:dyDescent="0.3">
      <c r="C68" t="s">
        <v>154</v>
      </c>
      <c r="D68" t="str">
        <f>IFERROR(VLOOKUP(Tabla2[[#This Row],[ÁREA]],Tabla1[#All],2,0),"_")</f>
        <v>Mtra. Briceida López Martínez</v>
      </c>
      <c r="E68" t="str">
        <f>IFERROR(VLOOKUP(Tabla2[[#This Row],[ÁREA]],Tabla1[#All],3,0),"_")</f>
        <v>Edificio D, Planta Baja</v>
      </c>
      <c r="F68" t="str">
        <f>IFERROR(VLOOKUP(Tabla2[[#This Row],[ÁREA]],Tabla1[#All],4,0),"_")</f>
        <v>Laboratorio</v>
      </c>
      <c r="G68" s="39" t="s">
        <v>627</v>
      </c>
      <c r="H68" s="48" t="s">
        <v>661</v>
      </c>
    </row>
    <row r="69" spans="3:8" ht="18" customHeight="1" x14ac:dyDescent="0.3">
      <c r="C69" t="s">
        <v>156</v>
      </c>
      <c r="D69" s="38" t="str">
        <f>IFERROR(VLOOKUP(Tabla2[[#This Row],[ÁREA]],Tabla1[#All],2,0),"_")</f>
        <v>Dr. Francisco Álvarez Mora</v>
      </c>
      <c r="E69" s="38" t="str">
        <f>IFERROR(VLOOKUP(Tabla2[[#This Row],[ÁREA]],Tabla1[#All],3,0),"_")</f>
        <v>Edificio C, Planta Baja</v>
      </c>
      <c r="F69" s="38" t="str">
        <f>IFERROR(VLOOKUP(Tabla2[[#This Row],[ÁREA]],Tabla1[#All],4,0),"_")</f>
        <v>Servicio</v>
      </c>
      <c r="G69" s="40" t="s">
        <v>551</v>
      </c>
      <c r="H69" s="48" t="s">
        <v>661</v>
      </c>
    </row>
    <row r="70" spans="3:8" ht="18" customHeight="1" x14ac:dyDescent="0.3">
      <c r="C70" t="s">
        <v>158</v>
      </c>
      <c r="D70" t="str">
        <f>IFERROR(VLOOKUP(Tabla2[[#This Row],[ÁREA]],Tabla1[#All],2,0),"_")</f>
        <v>Dr. Francisco Álvarez Mora (ENC)</v>
      </c>
      <c r="E70" t="str">
        <f>IFERROR(VLOOKUP(Tabla2[[#This Row],[ÁREA]],Tabla1[#All],3,0),"_")</f>
        <v>Edificio B, Planta Baja</v>
      </c>
      <c r="F70" t="str">
        <f>IFERROR(VLOOKUP(Tabla2[[#This Row],[ÁREA]],Tabla1[#All],4,0),"_")</f>
        <v>Área de Banco de sangre</v>
      </c>
      <c r="H70" s="48" t="s">
        <v>664</v>
      </c>
    </row>
    <row r="71" spans="3:8" ht="18" customHeight="1" x14ac:dyDescent="0.3">
      <c r="C71" t="s">
        <v>160</v>
      </c>
      <c r="D71" t="str">
        <f>IFERROR(VLOOKUP(Tabla2[[#This Row],[ÁREA]],Tabla1[#All],2,0),"_")</f>
        <v>Dra. Eva Guadalupe López Pérez (ENC)</v>
      </c>
      <c r="E71" t="str">
        <f>IFERROR(VLOOKUP(Tabla2[[#This Row],[ÁREA]],Tabla1[#All],3,0),"_")</f>
        <v>Edificio C, Planta Baja</v>
      </c>
      <c r="F71" t="str">
        <f>IFERROR(VLOOKUP(Tabla2[[#This Row],[ÁREA]],Tabla1[#All],4,0),"_")</f>
        <v>Servicio</v>
      </c>
      <c r="H71" s="48">
        <v>1</v>
      </c>
    </row>
    <row r="72" spans="3:8" ht="18" customHeight="1" x14ac:dyDescent="0.3">
      <c r="C72" t="s">
        <v>162</v>
      </c>
      <c r="D72" t="str">
        <f>IFERROR(VLOOKUP(Tabla2[[#This Row],[ÁREA]],Tabla1[#All],2,0),"_")</f>
        <v>Dr. Agustín Isidoro Rodríguez Blas (ENC)</v>
      </c>
      <c r="E72" t="str">
        <f>IFERROR(VLOOKUP(Tabla2[[#This Row],[ÁREA]],Tabla1[#All],3,0),"_")</f>
        <v>Edificio B, Planta Baja</v>
      </c>
      <c r="F72" t="str">
        <f>IFERROR(VLOOKUP(Tabla2[[#This Row],[ÁREA]],Tabla1[#All],4,0),"_")</f>
        <v>Servicio</v>
      </c>
      <c r="G72" s="39" t="s">
        <v>647</v>
      </c>
      <c r="H72" s="48" t="s">
        <v>661</v>
      </c>
    </row>
    <row r="73" spans="3:8" ht="18" customHeight="1" x14ac:dyDescent="0.3">
      <c r="C73" t="s">
        <v>164</v>
      </c>
      <c r="D73" t="str">
        <f>IFERROR(VLOOKUP(Tabla2[[#This Row],[ÁREA]],Tabla1[#All],2,0),"_")</f>
        <v>Dr. Pablo Moreno Hernández</v>
      </c>
      <c r="E73" t="str">
        <f>IFERROR(VLOOKUP(Tabla2[[#This Row],[ÁREA]],Tabla1[#All],3,0),"_")</f>
        <v>Edificio C, Planta Baja</v>
      </c>
      <c r="F73" t="str">
        <f>IFERROR(VLOOKUP(Tabla2[[#This Row],[ÁREA]],Tabla1[#All],4,0),"_")</f>
        <v>Servicio</v>
      </c>
      <c r="G73" s="39" t="s">
        <v>631</v>
      </c>
      <c r="H73" s="48" t="s">
        <v>661</v>
      </c>
    </row>
    <row r="74" spans="3:8" ht="18" customHeight="1" x14ac:dyDescent="0.3">
      <c r="C74" t="s">
        <v>166</v>
      </c>
      <c r="D74" t="str">
        <f>IFERROR(VLOOKUP(Tabla2[[#This Row],[ÁREA]],Tabla1[#All],2,0),"_")</f>
        <v>Dr. Victor Manuel Guzmán Espinosa</v>
      </c>
      <c r="E74" t="str">
        <f>IFERROR(VLOOKUP(Tabla2[[#This Row],[ÁREA]],Tabla1[#All],3,0),"_")</f>
        <v>Edificio C, Planta Baja</v>
      </c>
      <c r="F74" t="str">
        <f>IFERROR(VLOOKUP(Tabla2[[#This Row],[ÁREA]],Tabla1[#All],4,0),"_")</f>
        <v>Servicio</v>
      </c>
      <c r="H74" s="48">
        <v>1</v>
      </c>
    </row>
    <row r="75" spans="3:8" ht="18" customHeight="1" x14ac:dyDescent="0.3">
      <c r="C75" t="s">
        <v>168</v>
      </c>
      <c r="D75" s="37" t="str">
        <f>IFERROR(VLOOKUP(Tabla2[[#This Row],[ÁREA]],Tabla1[#All],2,0),"_")</f>
        <v>Dr. José Carlos Gasca Aldama (ENC)</v>
      </c>
      <c r="E75" s="37" t="str">
        <f>IFERROR(VLOOKUP(Tabla2[[#This Row],[ÁREA]],Tabla1[#All],3,0),"_")</f>
        <v>Edificio C, Piso 1</v>
      </c>
      <c r="F75" t="str">
        <f>IFERROR(VLOOKUP(Tabla2[[#This Row],[ÁREA]],Tabla1[#All],4,0),"_")</f>
        <v>Servicio</v>
      </c>
      <c r="H75" s="48">
        <v>1</v>
      </c>
    </row>
    <row r="76" spans="3:8" ht="18" customHeight="1" x14ac:dyDescent="0.3">
      <c r="C76" t="s">
        <v>170</v>
      </c>
      <c r="D76" s="37" t="str">
        <f>IFERROR(VLOOKUP(Tabla2[[#This Row],[ÁREA]],Tabla1[#All],2,0),"_")</f>
        <v>Dra. Elizabeth Pérez Cruz (ENC)</v>
      </c>
      <c r="E76" s="37" t="str">
        <f>IFERROR(VLOOKUP(Tabla2[[#This Row],[ÁREA]],Tabla1[#All],3,0),"_")</f>
        <v>Edificio D, Piso 4</v>
      </c>
      <c r="F76" t="str">
        <f>IFERROR(VLOOKUP(Tabla2[[#This Row],[ÁREA]],Tabla1[#All],4,0),"_")</f>
        <v>Área de cuidados intensivos adultos</v>
      </c>
      <c r="G76" s="39" t="s">
        <v>550</v>
      </c>
      <c r="H76" s="48" t="s">
        <v>661</v>
      </c>
    </row>
    <row r="77" spans="3:8" ht="18" customHeight="1" x14ac:dyDescent="0.3">
      <c r="C77" t="s">
        <v>182</v>
      </c>
      <c r="D77" s="37" t="str">
        <f>IFERROR(VLOOKUP(Tabla2[[#This Row],[ÁREA]],Tabla1[#All],2,0),"_")</f>
        <v>Dra. Emma del Carmen Macías Cortés (ENC)</v>
      </c>
      <c r="E77" s="37" t="str">
        <f>IFERROR(VLOOKUP(Tabla2[[#This Row],[ÁREA]],Tabla1[#All],3,0),"_")</f>
        <v>Edificio A, Piso 2</v>
      </c>
      <c r="F77" t="str">
        <f>IFERROR(VLOOKUP(Tabla2[[#This Row],[ÁREA]],Tabla1[#All],4,0),"_")</f>
        <v>Servicio</v>
      </c>
      <c r="G77" s="39" t="s">
        <v>625</v>
      </c>
      <c r="H77" s="48" t="s">
        <v>661</v>
      </c>
    </row>
    <row r="78" spans="3:8" ht="18" customHeight="1" x14ac:dyDescent="0.3">
      <c r="C78" t="s">
        <v>172</v>
      </c>
      <c r="D78" s="37" t="str">
        <f>IFERROR(VLOOKUP(Tabla2[[#This Row],[ÁREA]],Tabla1[#All],2,0),"_")</f>
        <v>Dra. Perla Zuriel Santiago Galindo (ENC)</v>
      </c>
      <c r="E78" s="37" t="str">
        <f>IFERROR(VLOOKUP(Tabla2[[#This Row],[ÁREA]],Tabla1[#All],3,0),"_")</f>
        <v>Edificio C, Planta Baja</v>
      </c>
      <c r="F78" t="str">
        <f>IFERROR(VLOOKUP(Tabla2[[#This Row],[ÁREA]],Tabla1[#All],4,0),"_")</f>
        <v>Servicio</v>
      </c>
      <c r="H78" s="48">
        <v>1</v>
      </c>
    </row>
    <row r="79" spans="3:8" ht="18" customHeight="1" x14ac:dyDescent="0.3">
      <c r="C79" t="s">
        <v>174</v>
      </c>
      <c r="D79" s="37" t="str">
        <f>IFERROR(VLOOKUP(Tabla2[[#This Row],[ÁREA]],Tabla1[#All],2,0),"_")</f>
        <v>Dra. Angela Karina Arce Peralta (ENC)</v>
      </c>
      <c r="E79" s="37" t="str">
        <f>IFERROR(VLOOKUP(Tabla2[[#This Row],[ÁREA]],Tabla1[#All],3,0),"_")</f>
        <v>Edificio A, Piso 2</v>
      </c>
      <c r="F79" t="str">
        <f>IFERROR(VLOOKUP(Tabla2[[#This Row],[ÁREA]],Tabla1[#All],4,0),"_")</f>
        <v>Servicio</v>
      </c>
      <c r="G79" s="39" t="s">
        <v>613</v>
      </c>
      <c r="H79" s="48" t="s">
        <v>661</v>
      </c>
    </row>
    <row r="80" spans="3:8" ht="18" customHeight="1" x14ac:dyDescent="0.3">
      <c r="C80" t="s">
        <v>176</v>
      </c>
      <c r="D80" s="37" t="str">
        <f>IFERROR(VLOOKUP(Tabla2[[#This Row],[ÁREA]],Tabla1[#All],2,0),"_")</f>
        <v>Lic. Alma Griselda Angeles Gómez</v>
      </c>
      <c r="E80" s="37" t="str">
        <f>IFERROR(VLOOKUP(Tabla2[[#This Row],[ÁREA]],Tabla1[#All],3,0),"_")</f>
        <v>Edificio D, Planta Baja</v>
      </c>
      <c r="F80" t="str">
        <f>IFERROR(VLOOKUP(Tabla2[[#This Row],[ÁREA]],Tabla1[#All],4,0),"_")</f>
        <v>Servicio</v>
      </c>
      <c r="G80" s="39" t="s">
        <v>546</v>
      </c>
      <c r="H80" s="48" t="s">
        <v>661</v>
      </c>
    </row>
    <row r="81" spans="3:8" ht="18" customHeight="1" x14ac:dyDescent="0.3">
      <c r="C81" t="s">
        <v>178</v>
      </c>
      <c r="D81" t="str">
        <f>IFERROR(VLOOKUP(Tabla2[[#This Row],[ÁREA]],Tabla1[#All],2,0),"_")</f>
        <v>Mtra. Viridiana Judith González Zavala (ENC)</v>
      </c>
      <c r="E81" t="str">
        <f>IFERROR(VLOOKUP(Tabla2[[#This Row],[ÁREA]],Tabla1[#All],3,0),"_")</f>
        <v>Edificio D, Planta Baja</v>
      </c>
      <c r="F81" t="str">
        <f>IFERROR(VLOOKUP(Tabla2[[#This Row],[ÁREA]],Tabla1[#All],4,0),"_")</f>
        <v>Servicio</v>
      </c>
      <c r="G81" s="39" t="s">
        <v>655</v>
      </c>
      <c r="H81" s="48" t="s">
        <v>661</v>
      </c>
    </row>
    <row r="82" spans="3:8" ht="18" customHeight="1" x14ac:dyDescent="0.3">
      <c r="C82" t="s">
        <v>180</v>
      </c>
      <c r="D82" s="38" t="str">
        <f>IFERROR(VLOOKUP(Tabla2[[#This Row],[ÁREA]],Tabla1[#All],2,0),"_")</f>
        <v>Lic. Marin Roberto Guerrero Quiroz</v>
      </c>
      <c r="E82" s="38" t="str">
        <f>IFERROR(VLOOKUP(Tabla2[[#This Row],[ÁREA]],Tabla1[#All],3,0),"_")</f>
        <v>Edificio A, Planta Baja</v>
      </c>
      <c r="F82" s="38" t="str">
        <f>IFERROR(VLOOKUP(Tabla2[[#This Row],[ÁREA]],Tabla1[#All],4,0),"_")</f>
        <v>Servicio</v>
      </c>
      <c r="G82" s="38"/>
      <c r="H82" s="48">
        <v>1</v>
      </c>
    </row>
  </sheetData>
  <conditionalFormatting sqref="C16:G82">
    <cfRule type="containsText" dxfId="47" priority="1" operator="containsText" text="División">
      <formula>NOT(ISERROR(SEARCH("División",C16)))</formula>
    </cfRule>
    <cfRule type="containsText" dxfId="46" priority="2" operator="containsText" text="Subdire">
      <formula>NOT(ISERROR(SEARCH("Subdire",C16)))</formula>
    </cfRule>
  </conditionalFormatting>
  <hyperlinks>
    <hyperlink ref="G56" r:id="rId1"/>
    <hyperlink ref="G76" r:id="rId2"/>
    <hyperlink ref="G69" r:id="rId3"/>
    <hyperlink ref="G33" r:id="rId4"/>
    <hyperlink ref="G79" r:id="rId5"/>
    <hyperlink ref="G57" r:id="rId6"/>
    <hyperlink ref="G54" r:id="rId7"/>
    <hyperlink ref="G64" r:id="rId8"/>
    <hyperlink ref="G58" r:id="rId9"/>
    <hyperlink ref="G77" r:id="rId10"/>
    <hyperlink ref="G65" r:id="rId11"/>
    <hyperlink ref="G68" r:id="rId12"/>
    <hyperlink ref="G47" r:id="rId13"/>
    <hyperlink ref="G24" r:id="rId14"/>
    <hyperlink ref="G73" r:id="rId15"/>
    <hyperlink ref="G59" r:id="rId16"/>
    <hyperlink ref="G32" r:id="rId17"/>
    <hyperlink ref="G37" r:id="rId18"/>
    <hyperlink ref="G40" r:id="rId19"/>
    <hyperlink ref="G66" r:id="rId20"/>
    <hyperlink ref="G43" r:id="rId21"/>
    <hyperlink ref="G44" r:id="rId22"/>
    <hyperlink ref="G30" r:id="rId23"/>
    <hyperlink ref="G72" r:id="rId24"/>
    <hyperlink ref="G17" r:id="rId25"/>
    <hyperlink ref="G81" r:id="rId26"/>
    <hyperlink ref="G49" r:id="rId27"/>
    <hyperlink ref="G63" r:id="rId28"/>
    <hyperlink ref="G19" r:id="rId29"/>
    <hyperlink ref="G80" r:id="rId30"/>
  </hyperlinks>
  <printOptions horizontalCentered="1"/>
  <pageMargins left="0.25" right="0.25" top="0.75" bottom="0.75" header="0.3" footer="0.3"/>
  <pageSetup scale="92" fitToHeight="0" orientation="landscape" r:id="rId31"/>
  <drawing r:id="rId32"/>
  <tableParts count="1">
    <tablePart r:id="rId3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DATA!$B$2:$B$128</xm:f>
          </x14:formula1>
          <xm:sqref>C16:C82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 fitToPage="1"/>
  </sheetPr>
  <dimension ref="A1:I22"/>
  <sheetViews>
    <sheetView workbookViewId="0">
      <selection activeCell="G18" sqref="G18"/>
    </sheetView>
    <sheetView workbookViewId="1"/>
  </sheetViews>
  <sheetFormatPr baseColWidth="10" defaultColWidth="9.140625" defaultRowHeight="18" customHeight="1" x14ac:dyDescent="0.3"/>
  <cols>
    <col min="1" max="1" width="11.5703125" style="2" customWidth="1"/>
    <col min="2" max="2" width="3.5703125" style="4" customWidth="1"/>
    <col min="3" max="3" width="40.140625" customWidth="1"/>
    <col min="4" max="4" width="43.5703125" bestFit="1" customWidth="1"/>
    <col min="5" max="5" width="26.28515625" customWidth="1"/>
    <col min="6" max="6" width="18.140625" customWidth="1"/>
    <col min="7" max="7" width="34.140625" customWidth="1"/>
    <col min="8" max="8" width="9.28515625" bestFit="1" customWidth="1"/>
    <col min="9" max="9" width="43.5703125" customWidth="1"/>
  </cols>
  <sheetData>
    <row r="1" spans="3:9" ht="14.25" x14ac:dyDescent="0.3"/>
    <row r="2" spans="3:9" ht="14.25" x14ac:dyDescent="0.3"/>
    <row r="3" spans="3:9" ht="35.25" thickBot="1" x14ac:dyDescent="0.35">
      <c r="C3" s="3" t="s">
        <v>2</v>
      </c>
      <c r="D3" s="1"/>
      <c r="E3" s="1"/>
      <c r="F3" s="1"/>
      <c r="G3" s="1"/>
      <c r="H3" s="1"/>
      <c r="I3" s="1"/>
    </row>
    <row r="4" spans="3:9" ht="18" customHeight="1" thickTop="1" x14ac:dyDescent="0.3">
      <c r="C4" t="s">
        <v>21</v>
      </c>
    </row>
    <row r="15" spans="3:9" ht="18" customHeight="1" x14ac:dyDescent="0.3">
      <c r="C15" t="s">
        <v>7</v>
      </c>
      <c r="D15" t="s">
        <v>506</v>
      </c>
      <c r="E15" t="s">
        <v>507</v>
      </c>
      <c r="F15" t="s">
        <v>537</v>
      </c>
      <c r="G15" t="s">
        <v>508</v>
      </c>
      <c r="H15" t="s">
        <v>662</v>
      </c>
    </row>
    <row r="16" spans="3:9" ht="18" customHeight="1" x14ac:dyDescent="0.3">
      <c r="C16" t="s">
        <v>22</v>
      </c>
      <c r="D16" t="str">
        <f>IFERROR(VLOOKUP(Tabla3[[#This Row],[ÁREA]],Tabla1[#All],2,0),"_")</f>
        <v>Mtra.Edith Balleza Beltrán</v>
      </c>
      <c r="E16" t="str">
        <f>IFERROR(VLOOKUP(Tabla3[[#This Row],[ÁREA]],Tabla1[#All],3,0),"_")</f>
        <v>Edificio B, Piso 1</v>
      </c>
      <c r="F16" t="str">
        <f>IFERROR(VLOOKUP(Tabla3[[#This Row],[ÁREA]],Tabla1[#All],4,0),"_")</f>
        <v>Unidad</v>
      </c>
      <c r="H16" s="48">
        <v>1</v>
      </c>
    </row>
    <row r="17" spans="3:8" ht="18" customHeight="1" x14ac:dyDescent="0.3">
      <c r="C17" t="s">
        <v>184</v>
      </c>
      <c r="D17" s="38" t="str">
        <f>IFERROR(VLOOKUP(Tabla3[[#This Row],[ÁREA]],Tabla1[#All],2,0),"_")</f>
        <v>DR. ANTONIO GUTIÉRREZ RAMÍREZ</v>
      </c>
      <c r="E17" s="38" t="str">
        <f>IFERROR(VLOOKUP(Tabla3[[#This Row],[ÁREA]],Tabla1[#All],3,0),"_")</f>
        <v>Edificio G, Piso 2</v>
      </c>
      <c r="F17" s="38" t="str">
        <f>IFERROR(VLOOKUP(Tabla3[[#This Row],[ÁREA]],Tabla1[#All],4,0),"_")</f>
        <v>Subdirección</v>
      </c>
      <c r="G17" s="40" t="s">
        <v>651</v>
      </c>
      <c r="H17" s="48" t="s">
        <v>661</v>
      </c>
    </row>
    <row r="18" spans="3:8" ht="18" customHeight="1" x14ac:dyDescent="0.3">
      <c r="C18" t="s">
        <v>186</v>
      </c>
      <c r="D18" t="str">
        <f>IFERROR(VLOOKUP(Tabla3[[#This Row],[ÁREA]],Tabla1[#All],2,0),"_")</f>
        <v>Dra. Sandy Mariel Munguía Mogo (ENC)</v>
      </c>
      <c r="E18" t="str">
        <f>IFERROR(VLOOKUP(Tabla3[[#This Row],[ÁREA]],Tabla1[#All],3,0),"_")</f>
        <v>Edificio G, Piso 2</v>
      </c>
      <c r="F18" t="str">
        <f>IFERROR(VLOOKUP(Tabla3[[#This Row],[ÁREA]],Tabla1[#All],4,0),"_")</f>
        <v>Servicio</v>
      </c>
      <c r="G18" s="39" t="s">
        <v>643</v>
      </c>
      <c r="H18" s="48" t="s">
        <v>661</v>
      </c>
    </row>
    <row r="19" spans="3:8" ht="18" customHeight="1" x14ac:dyDescent="0.3">
      <c r="C19" t="s">
        <v>188</v>
      </c>
      <c r="D19" t="str">
        <f>IFERROR(VLOOKUP(Tabla3[[#This Row],[ÁREA]],Tabla1[#All],2,0),"_")</f>
        <v>Dra. Madeleine Edith Velez Cruz</v>
      </c>
      <c r="E19" t="str">
        <f>IFERROR(VLOOKUP(Tabla3[[#This Row],[ÁREA]],Tabla1[#All],3,0),"_")</f>
        <v>Edificio G, Piso 2</v>
      </c>
      <c r="F19" t="str">
        <f>IFERROR(VLOOKUP(Tabla3[[#This Row],[ÁREA]],Tabla1[#All],4,0),"_")</f>
        <v>Servicio</v>
      </c>
      <c r="H19" s="48">
        <v>1</v>
      </c>
    </row>
    <row r="20" spans="3:8" ht="18" customHeight="1" x14ac:dyDescent="0.3">
      <c r="C20" t="s">
        <v>190</v>
      </c>
      <c r="D20" t="str">
        <f>IFERROR(VLOOKUP(Tabla3[[#This Row],[ÁREA]],Tabla1[#All],2,0),"_")</f>
        <v>Dra. Paola Alheli Sánchez Jacobo (ENC)</v>
      </c>
      <c r="E20" t="str">
        <f>IFERROR(VLOOKUP(Tabla3[[#This Row],[ÁREA]],Tabla1[#All],3,0),"_")</f>
        <v>Edificio G, Piso 2</v>
      </c>
      <c r="F20" t="str">
        <f>IFERROR(VLOOKUP(Tabla3[[#This Row],[ÁREA]],Tabla1[#All],4,0),"_")</f>
        <v>Servicio</v>
      </c>
      <c r="G20" s="39" t="s">
        <v>621</v>
      </c>
      <c r="H20" s="48" t="s">
        <v>661</v>
      </c>
    </row>
    <row r="21" spans="3:8" ht="18" customHeight="1" x14ac:dyDescent="0.3">
      <c r="C21" t="s">
        <v>192</v>
      </c>
      <c r="D21" t="str">
        <f>IFERROR(VLOOKUP(Tabla3[[#This Row],[ÁREA]],Tabla1[#All],2,0),"_")</f>
        <v>DRA. VERÓNICA FERNÁNDEZ SÁNCHEZ</v>
      </c>
      <c r="E21" t="str">
        <f>IFERROR(VLOOKUP(Tabla3[[#This Row],[ÁREA]],Tabla1[#All],3,0),"_")</f>
        <v>Edificio G, Piso 2</v>
      </c>
      <c r="F21" t="str">
        <f>IFERROR(VLOOKUP(Tabla3[[#This Row],[ÁREA]],Tabla1[#All],4,0),"_")</f>
        <v>División</v>
      </c>
      <c r="H21" s="48">
        <v>1</v>
      </c>
    </row>
    <row r="22" spans="3:8" ht="18" customHeight="1" x14ac:dyDescent="0.3">
      <c r="C22" t="s">
        <v>194</v>
      </c>
      <c r="D22" t="str">
        <f>IFERROR(VLOOKUP(Tabla3[[#This Row],[ÁREA]],Tabla1[#All],2,0),"_")</f>
        <v>Dra. Dulce Milagros Razo Blanco Hernández (ENC)</v>
      </c>
      <c r="E22" t="str">
        <f>IFERROR(VLOOKUP(Tabla3[[#This Row],[ÁREA]],Tabla1[#All],3,0),"_")</f>
        <v>Edificio G, Piso 2</v>
      </c>
      <c r="F22" t="str">
        <f>IFERROR(VLOOKUP(Tabla3[[#This Row],[ÁREA]],Tabla1[#All],4,0),"_")</f>
        <v>Servicio</v>
      </c>
      <c r="H22" s="48">
        <v>1</v>
      </c>
    </row>
  </sheetData>
  <conditionalFormatting sqref="C16:G22">
    <cfRule type="containsText" dxfId="40" priority="1" operator="containsText" text="División">
      <formula>NOT(ISERROR(SEARCH("División",C16)))</formula>
    </cfRule>
    <cfRule type="containsText" dxfId="39" priority="2" operator="containsText" text="Subdire">
      <formula>NOT(ISERROR(SEARCH("Subdire",C16)))</formula>
    </cfRule>
  </conditionalFormatting>
  <hyperlinks>
    <hyperlink ref="G20" r:id="rId1"/>
    <hyperlink ref="G18" r:id="rId2"/>
    <hyperlink ref="G17" r:id="rId3"/>
  </hyperlinks>
  <printOptions horizontalCentered="1"/>
  <pageMargins left="0.25" right="0.25" top="0.75" bottom="0.75" header="0.3" footer="0.3"/>
  <pageSetup scale="92" fitToHeight="0" orientation="landscape" r:id="rId4"/>
  <drawing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DATA!$B$2:$B$128</xm:f>
          </x14:formula1>
          <xm:sqref>C16:C22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I26"/>
  <sheetViews>
    <sheetView workbookViewId="0"/>
    <sheetView workbookViewId="1"/>
  </sheetViews>
  <sheetFormatPr baseColWidth="10" defaultColWidth="9.140625" defaultRowHeight="18" customHeight="1" x14ac:dyDescent="0.3"/>
  <cols>
    <col min="1" max="1" width="11.5703125" style="2" customWidth="1"/>
    <col min="2" max="2" width="3.5703125" style="4" customWidth="1"/>
    <col min="3" max="3" width="47.7109375" customWidth="1"/>
    <col min="4" max="4" width="43.5703125" bestFit="1" customWidth="1"/>
    <col min="5" max="5" width="26.28515625" customWidth="1"/>
    <col min="6" max="6" width="18.140625" customWidth="1"/>
    <col min="7" max="7" width="31.7109375" customWidth="1"/>
    <col min="8" max="8" width="9.28515625" bestFit="1" customWidth="1"/>
    <col min="9" max="9" width="43.5703125" customWidth="1"/>
  </cols>
  <sheetData>
    <row r="1" spans="3:9" ht="14.25" x14ac:dyDescent="0.3"/>
    <row r="2" spans="3:9" ht="14.25" x14ac:dyDescent="0.3"/>
    <row r="3" spans="3:9" ht="35.25" thickBot="1" x14ac:dyDescent="0.35">
      <c r="C3" s="3" t="s">
        <v>3</v>
      </c>
      <c r="D3" s="1"/>
      <c r="E3" s="1"/>
      <c r="F3" s="1"/>
      <c r="G3" s="1"/>
      <c r="H3" s="1"/>
      <c r="I3" s="1"/>
    </row>
    <row r="4" spans="3:9" ht="18" customHeight="1" thickTop="1" x14ac:dyDescent="0.3">
      <c r="C4" t="s">
        <v>24</v>
      </c>
    </row>
    <row r="15" spans="3:9" ht="18" customHeight="1" x14ac:dyDescent="0.3">
      <c r="C15" t="s">
        <v>7</v>
      </c>
      <c r="D15" t="s">
        <v>506</v>
      </c>
      <c r="E15" t="s">
        <v>507</v>
      </c>
      <c r="F15" t="s">
        <v>537</v>
      </c>
      <c r="G15" t="s">
        <v>508</v>
      </c>
      <c r="H15" t="s">
        <v>662</v>
      </c>
    </row>
    <row r="16" spans="3:9" ht="18" customHeight="1" x14ac:dyDescent="0.3">
      <c r="C16" t="s">
        <v>25</v>
      </c>
      <c r="D16" t="str">
        <f>IFERROR(VLOOKUP(Tabla4[[#This Row],[ÁREA]],Tabla1[#All],2,0),"_")</f>
        <v>Lic. Bruno Enrique Canales Nila</v>
      </c>
      <c r="E16" t="str">
        <f>IFERROR(VLOOKUP(Tabla4[[#This Row],[ÁREA]],Tabla1[#All],3,0),"_")</f>
        <v>Edificio B, Piso 1</v>
      </c>
      <c r="F16" t="str">
        <f>IFERROR(VLOOKUP(Tabla4[[#This Row],[ÁREA]],Tabla1[#All],4,0),"_")</f>
        <v>Unidad</v>
      </c>
      <c r="G16" s="39" t="s">
        <v>658</v>
      </c>
      <c r="H16" s="48" t="s">
        <v>661</v>
      </c>
    </row>
    <row r="17" spans="3:8" ht="18" customHeight="1" x14ac:dyDescent="0.3">
      <c r="C17" t="s">
        <v>196</v>
      </c>
      <c r="D17" s="38" t="str">
        <f>IFERROR(VLOOKUP(Tabla4[[#This Row],[ÁREA]],Tabla1[#All],2,0),"_")</f>
        <v>DRA. ERICKA ISABEL LARA VELOZ</v>
      </c>
      <c r="E17" s="38" t="str">
        <f>IFERROR(VLOOKUP(Tabla4[[#This Row],[ÁREA]],Tabla1[#All],3,0),"_")</f>
        <v>Edificio D, Planta Baja</v>
      </c>
      <c r="F17" s="38" t="str">
        <f>IFERROR(VLOOKUP(Tabla4[[#This Row],[ÁREA]],Tabla1[#All],4,0),"_")</f>
        <v>División</v>
      </c>
      <c r="G17" s="38"/>
      <c r="H17" s="48" t="s">
        <v>664</v>
      </c>
    </row>
    <row r="18" spans="3:8" ht="18" customHeight="1" x14ac:dyDescent="0.3">
      <c r="C18" t="s">
        <v>198</v>
      </c>
      <c r="D18" t="str">
        <f>IFERROR(VLOOKUP(Tabla4[[#This Row],[ÁREA]],Tabla1[#All],2,0),"_")</f>
        <v>C. Selene García Rámirez (ENC)</v>
      </c>
      <c r="E18" t="str">
        <f>IFERROR(VLOOKUP(Tabla4[[#This Row],[ÁREA]],Tabla1[#All],3,0),"_")</f>
        <v>Edificio A, Planta Baja</v>
      </c>
      <c r="F18" t="str">
        <f>IFERROR(VLOOKUP(Tabla4[[#This Row],[ÁREA]],Tabla1[#All],4,0),"_")</f>
        <v>Servicio</v>
      </c>
      <c r="H18" s="48" t="s">
        <v>664</v>
      </c>
    </row>
    <row r="19" spans="3:8" ht="18" customHeight="1" x14ac:dyDescent="0.3">
      <c r="C19" t="s">
        <v>200</v>
      </c>
      <c r="D19" t="str">
        <f>IFERROR(VLOOKUP(Tabla4[[#This Row],[ÁREA]],Tabla1[#All],2,0),"_")</f>
        <v>DR. OSCAR SOSA HERNÁNDEZ</v>
      </c>
      <c r="E19" t="str">
        <f>IFERROR(VLOOKUP(Tabla4[[#This Row],[ÁREA]],Tabla1[#All],3,0),"_")</f>
        <v>Edificio B, Piso 1</v>
      </c>
      <c r="F19" t="str">
        <f>IFERROR(VLOOKUP(Tabla4[[#This Row],[ÁREA]],Tabla1[#All],4,0),"_")</f>
        <v>División</v>
      </c>
      <c r="H19" s="48">
        <v>1</v>
      </c>
    </row>
    <row r="20" spans="3:8" ht="18" customHeight="1" x14ac:dyDescent="0.3">
      <c r="C20" t="s">
        <v>202</v>
      </c>
      <c r="D20" t="str">
        <f>IFERROR(VLOOKUP(Tabla4[[#This Row],[ÁREA]],Tabla1[#All],2,0),"_")</f>
        <v>Q.F.B.Francisco Antonio Jiménez Flores (ENC)</v>
      </c>
      <c r="E20" t="str">
        <f>IFERROR(VLOOKUP(Tabla4[[#This Row],[ÁREA]],Tabla1[#All],3,0),"_")</f>
        <v>Edificio C, Piso 1</v>
      </c>
      <c r="F20" t="str">
        <f>IFERROR(VLOOKUP(Tabla4[[#This Row],[ÁREA]],Tabla1[#All],4,0),"_")</f>
        <v>Servicio</v>
      </c>
      <c r="H20" s="48">
        <v>1</v>
      </c>
    </row>
    <row r="21" spans="3:8" ht="18" customHeight="1" x14ac:dyDescent="0.3">
      <c r="C21" t="s">
        <v>204</v>
      </c>
      <c r="D21" t="str">
        <f>IFERROR(VLOOKUP(Tabla4[[#This Row],[ÁREA]],Tabla1[#All],2,0),"_")</f>
        <v>M. en C. Christy Hernández Salazar</v>
      </c>
      <c r="E21" t="str">
        <f>IFERROR(VLOOKUP(Tabla4[[#This Row],[ÁREA]],Tabla1[#All],3,0),"_")</f>
        <v>Edificio C, Piso 1</v>
      </c>
      <c r="F21" t="str">
        <f>IFERROR(VLOOKUP(Tabla4[[#This Row],[ÁREA]],Tabla1[#All],4,0),"_")</f>
        <v>Servicio</v>
      </c>
      <c r="G21" s="39" t="s">
        <v>622</v>
      </c>
      <c r="H21" s="48" t="s">
        <v>661</v>
      </c>
    </row>
    <row r="22" spans="3:8" ht="18" customHeight="1" x14ac:dyDescent="0.3">
      <c r="C22" t="s">
        <v>206</v>
      </c>
      <c r="D22" t="str">
        <f>IFERROR(VLOOKUP(Tabla4[[#This Row],[ÁREA]],Tabla1[#All],2,0),"_")</f>
        <v>Q.F.B. Eli Oswaldo Pérez Tello (ENC)</v>
      </c>
      <c r="E22" t="str">
        <f>IFERROR(VLOOKUP(Tabla4[[#This Row],[ÁREA]],Tabla1[#All],3,0),"_")</f>
        <v>Edificio A, Planta Baja</v>
      </c>
      <c r="F22" t="str">
        <f>IFERROR(VLOOKUP(Tabla4[[#This Row],[ÁREA]],Tabla1[#All],4,0),"_")</f>
        <v>Servicio</v>
      </c>
      <c r="G22" s="39" t="s">
        <v>611</v>
      </c>
      <c r="H22" s="48" t="s">
        <v>661</v>
      </c>
    </row>
    <row r="23" spans="3:8" ht="18" customHeight="1" x14ac:dyDescent="0.3">
      <c r="C23" t="s">
        <v>208</v>
      </c>
      <c r="D23" s="37" t="str">
        <f>IFERROR(VLOOKUP(Tabla4[[#This Row],[ÁREA]],Tabla1[#All],2,0),"_")</f>
        <v>DR. LUIS GUSTAVO ZÁRATE SÁNCHEZ</v>
      </c>
      <c r="E23" s="37" t="str">
        <f>IFERROR(VLOOKUP(Tabla4[[#This Row],[ÁREA]],Tabla1[#All],3,0),"_")</f>
        <v>Edificio B, Piso 1</v>
      </c>
      <c r="F23" t="str">
        <f>IFERROR(VLOOKUP(Tabla4[[#This Row],[ÁREA]],Tabla1[#All],4,0),"_")</f>
        <v>División</v>
      </c>
      <c r="H23" s="48">
        <v>1</v>
      </c>
    </row>
    <row r="24" spans="3:8" ht="18" customHeight="1" x14ac:dyDescent="0.3">
      <c r="C24" t="s">
        <v>210</v>
      </c>
      <c r="D24" s="37" t="str">
        <f>IFERROR(VLOOKUP(Tabla4[[#This Row],[ÁREA]],Tabla1[#All],2,0),"_")</f>
        <v>Lic. Aída Esperanza Velasco Hernández</v>
      </c>
      <c r="E24" s="37" t="str">
        <f>IFERROR(VLOOKUP(Tabla4[[#This Row],[ÁREA]],Tabla1[#All],3,0),"_")</f>
        <v>Edificio B, Piso 1</v>
      </c>
      <c r="F24" t="str">
        <f>IFERROR(VLOOKUP(Tabla4[[#This Row],[ÁREA]],Tabla1[#All],4,0),"_")</f>
        <v>Servicio</v>
      </c>
      <c r="G24" s="39" t="s">
        <v>548</v>
      </c>
      <c r="H24" s="48" t="s">
        <v>661</v>
      </c>
    </row>
    <row r="25" spans="3:8" ht="18" customHeight="1" x14ac:dyDescent="0.3">
      <c r="C25" t="s">
        <v>212</v>
      </c>
      <c r="D25" s="37" t="str">
        <f>IFERROR(VLOOKUP(Tabla4[[#This Row],[ÁREA]],Tabla1[#All],2,0),"_")</f>
        <v>Lic. Omar Covarrubias González</v>
      </c>
      <c r="E25" s="37" t="str">
        <f>IFERROR(VLOOKUP(Tabla4[[#This Row],[ÁREA]],Tabla1[#All],3,0),"_")</f>
        <v>Edificio B, Piso 1</v>
      </c>
      <c r="F25" t="str">
        <f>IFERROR(VLOOKUP(Tabla4[[#This Row],[ÁREA]],Tabla1[#All],4,0),"_")</f>
        <v>Servicio</v>
      </c>
      <c r="G25" s="39" t="s">
        <v>615</v>
      </c>
      <c r="H25" s="48" t="s">
        <v>661</v>
      </c>
    </row>
    <row r="26" spans="3:8" ht="18" customHeight="1" x14ac:dyDescent="0.3">
      <c r="C26" t="s">
        <v>214</v>
      </c>
      <c r="D26" s="37" t="str">
        <f>IFERROR(VLOOKUP(Tabla4[[#This Row],[ÁREA]],Tabla1[#All],2,0),"_")</f>
        <v>Lic. Marco Antonio Hernández Briseño (ENC)</v>
      </c>
      <c r="E26" s="37" t="str">
        <f>IFERROR(VLOOKUP(Tabla4[[#This Row],[ÁREA]],Tabla1[#All],3,0),"_")</f>
        <v>Edificio A, Planta Baja</v>
      </c>
      <c r="F26" t="str">
        <f>IFERROR(VLOOKUP(Tabla4[[#This Row],[ÁREA]],Tabla1[#All],4,0),"_")</f>
        <v>Servicio</v>
      </c>
      <c r="G26" s="39" t="s">
        <v>620</v>
      </c>
      <c r="H26" s="48" t="s">
        <v>661</v>
      </c>
    </row>
  </sheetData>
  <conditionalFormatting sqref="C16:G26">
    <cfRule type="containsText" dxfId="34" priority="1" operator="containsText" text="División">
      <formula>NOT(ISERROR(SEARCH("División",C16)))</formula>
    </cfRule>
    <cfRule type="containsText" dxfId="33" priority="2" operator="containsText" text="Subdire">
      <formula>NOT(ISERROR(SEARCH("Subdire",C16)))</formula>
    </cfRule>
  </conditionalFormatting>
  <hyperlinks>
    <hyperlink ref="G24" r:id="rId1"/>
    <hyperlink ref="G22" r:id="rId2"/>
    <hyperlink ref="G25" r:id="rId3"/>
    <hyperlink ref="G26" r:id="rId4"/>
    <hyperlink ref="G21" r:id="rId5"/>
    <hyperlink ref="G16" r:id="rId6"/>
  </hyperlinks>
  <printOptions horizontalCentered="1"/>
  <pageMargins left="0.25" right="0.25" top="0.75" bottom="0.75" header="0.3" footer="0.3"/>
  <pageSetup scale="92" fitToHeight="0" orientation="landscape" r:id="rId7"/>
  <drawing r:id="rId8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DATA!$B$2:$B$128</xm:f>
          </x14:formula1>
          <xm:sqref>C16:C26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autoPageBreaks="0" fitToPage="1"/>
  </sheetPr>
  <dimension ref="A1:I36"/>
  <sheetViews>
    <sheetView workbookViewId="0"/>
    <sheetView workbookViewId="1"/>
  </sheetViews>
  <sheetFormatPr baseColWidth="10" defaultColWidth="9.140625" defaultRowHeight="18" customHeight="1" x14ac:dyDescent="0.3"/>
  <cols>
    <col min="1" max="1" width="11.5703125" style="2" customWidth="1"/>
    <col min="2" max="2" width="3.5703125" style="4" customWidth="1"/>
    <col min="3" max="3" width="70.85546875" customWidth="1"/>
    <col min="4" max="4" width="37.140625" bestFit="1" customWidth="1"/>
    <col min="5" max="5" width="26.28515625" customWidth="1"/>
    <col min="6" max="6" width="18.140625" customWidth="1"/>
    <col min="7" max="7" width="32.85546875" customWidth="1"/>
    <col min="8" max="8" width="9.28515625" bestFit="1" customWidth="1"/>
    <col min="9" max="9" width="43.5703125" customWidth="1"/>
  </cols>
  <sheetData>
    <row r="1" spans="3:9" ht="14.25" x14ac:dyDescent="0.3"/>
    <row r="2" spans="3:9" ht="14.25" x14ac:dyDescent="0.3"/>
    <row r="3" spans="3:9" ht="35.25" thickBot="1" x14ac:dyDescent="0.35">
      <c r="C3" s="3" t="s">
        <v>4</v>
      </c>
      <c r="D3" s="1"/>
      <c r="E3" s="1"/>
      <c r="F3" s="1"/>
      <c r="G3" s="1"/>
      <c r="H3" s="1"/>
      <c r="I3" s="1"/>
    </row>
    <row r="4" spans="3:9" ht="18" customHeight="1" thickTop="1" x14ac:dyDescent="0.3">
      <c r="C4" t="s">
        <v>27</v>
      </c>
    </row>
    <row r="15" spans="3:9" ht="18" customHeight="1" x14ac:dyDescent="0.3">
      <c r="C15" t="s">
        <v>7</v>
      </c>
      <c r="D15" t="s">
        <v>506</v>
      </c>
      <c r="E15" t="s">
        <v>507</v>
      </c>
      <c r="F15" t="s">
        <v>537</v>
      </c>
      <c r="G15" t="s">
        <v>508</v>
      </c>
      <c r="H15" t="s">
        <v>662</v>
      </c>
    </row>
    <row r="16" spans="3:9" ht="18" customHeight="1" x14ac:dyDescent="0.3">
      <c r="C16" t="s">
        <v>28</v>
      </c>
      <c r="D16" t="str">
        <f>IFERROR(VLOOKUP(Tabla5[[#This Row],[ÁREA]],Tabla1[#All],2,0),"_")</f>
        <v>L.C. Cynthia Yanelly Arellano Barajas</v>
      </c>
      <c r="E16" t="str">
        <f>IFERROR(VLOOKUP(Tabla5[[#This Row],[ÁREA]],Tabla1[#All],3,0),"_")</f>
        <v>Edificio B, Piso 1</v>
      </c>
      <c r="F16" t="str">
        <f>IFERROR(VLOOKUP(Tabla5[[#This Row],[ÁREA]],Tabla1[#All],4,0),"_")</f>
        <v>Departamento</v>
      </c>
      <c r="G16" s="39" t="s">
        <v>616</v>
      </c>
      <c r="H16" s="48" t="s">
        <v>661</v>
      </c>
    </row>
    <row r="17" spans="3:8" ht="18" customHeight="1" x14ac:dyDescent="0.3">
      <c r="C17" t="s">
        <v>30</v>
      </c>
      <c r="D17" s="38" t="str">
        <f>IFERROR(VLOOKUP(Tabla5[[#This Row],[ÁREA]],Tabla1[#All],2,0),"_")</f>
        <v>C. María del Pilar Hernández Mora (ENC)</v>
      </c>
      <c r="E17" s="38" t="str">
        <f>IFERROR(VLOOKUP(Tabla5[[#This Row],[ÁREA]],Tabla1[#All],3,0),"_")</f>
        <v>Edificio A, Planta Baja</v>
      </c>
      <c r="F17" s="38" t="str">
        <f>IFERROR(VLOOKUP(Tabla5[[#This Row],[ÁREA]],Tabla1[#All],4,0),"_")</f>
        <v>Área de coordinación de archivos y gestión documental</v>
      </c>
      <c r="G17" s="38"/>
      <c r="H17" s="48">
        <v>1</v>
      </c>
    </row>
    <row r="18" spans="3:8" ht="18" customHeight="1" x14ac:dyDescent="0.3">
      <c r="C18" t="s">
        <v>32</v>
      </c>
      <c r="D18" t="str">
        <f>IFERROR(VLOOKUP(Tabla5[[#This Row],[ÁREA]],Tabla1[#All],2,0),"_")</f>
        <v>Ing. José Hector Paredes Martínez</v>
      </c>
      <c r="E18" t="str">
        <f>IFERROR(VLOOKUP(Tabla5[[#This Row],[ÁREA]],Tabla1[#All],3,0),"_")</f>
        <v>Edificio A-1, Planta Baja</v>
      </c>
      <c r="F18" t="str">
        <f>IFERROR(VLOOKUP(Tabla5[[#This Row],[ÁREA]],Tabla1[#All],4,0),"_")</f>
        <v>Servicio</v>
      </c>
      <c r="G18" s="39" t="s">
        <v>612</v>
      </c>
      <c r="H18" s="48" t="s">
        <v>661</v>
      </c>
    </row>
    <row r="19" spans="3:8" ht="18" customHeight="1" x14ac:dyDescent="0.3">
      <c r="C19" t="s">
        <v>216</v>
      </c>
      <c r="D19" t="str">
        <f>IFERROR(VLOOKUP(Tabla5[[#This Row],[ÁREA]],Tabla1[#All],2,0),"_")</f>
        <v>LIC. ARTURO BOLAÑOS FAVILA</v>
      </c>
      <c r="E19" t="str">
        <f>IFERROR(VLOOKUP(Tabla5[[#This Row],[ÁREA]],Tabla1[#All],3,0),"_")</f>
        <v>Edificio B, Piso 1</v>
      </c>
      <c r="F19" t="str">
        <f>IFERROR(VLOOKUP(Tabla5[[#This Row],[ÁREA]],Tabla1[#All],4,0),"_")</f>
        <v>Subdirección</v>
      </c>
      <c r="G19" s="39" t="s">
        <v>652</v>
      </c>
      <c r="H19" s="48" t="s">
        <v>661</v>
      </c>
    </row>
    <row r="20" spans="3:8" ht="18" customHeight="1" x14ac:dyDescent="0.3">
      <c r="C20" t="s">
        <v>218</v>
      </c>
      <c r="D20" t="str">
        <f>IFERROR(VLOOKUP(Tabla5[[#This Row],[ÁREA]],Tabla1[#All],2,0),"_")</f>
        <v>Lic. Oscar Sánchez Ayala</v>
      </c>
      <c r="E20" t="str">
        <f>IFERROR(VLOOKUP(Tabla5[[#This Row],[ÁREA]],Tabla1[#All],3,0),"_")</f>
        <v>Edificio B, Piso 1</v>
      </c>
      <c r="F20" t="str">
        <f>IFERROR(VLOOKUP(Tabla5[[#This Row],[ÁREA]],Tabla1[#All],4,0),"_")</f>
        <v>Departamento</v>
      </c>
      <c r="G20" s="39" t="s">
        <v>640</v>
      </c>
      <c r="H20" s="48" t="s">
        <v>661</v>
      </c>
    </row>
    <row r="21" spans="3:8" ht="18" customHeight="1" x14ac:dyDescent="0.3">
      <c r="C21" t="s">
        <v>220</v>
      </c>
      <c r="D21" t="str">
        <f>IFERROR(VLOOKUP(Tabla5[[#This Row],[ÁREA]],Tabla1[#All],2,0),"_")</f>
        <v>Lic. Elvia Fuentes Flores</v>
      </c>
      <c r="E21" t="str">
        <f>IFERROR(VLOOKUP(Tabla5[[#This Row],[ÁREA]],Tabla1[#All],3,0),"_")</f>
        <v>Edificio B, Piso 1</v>
      </c>
      <c r="F21" t="str">
        <f>IFERROR(VLOOKUP(Tabla5[[#This Row],[ÁREA]],Tabla1[#All],4,0),"_")</f>
        <v>Departamento</v>
      </c>
      <c r="G21" s="39" t="s">
        <v>648</v>
      </c>
      <c r="H21" s="48" t="s">
        <v>661</v>
      </c>
    </row>
    <row r="22" spans="3:8" ht="18" customHeight="1" x14ac:dyDescent="0.3">
      <c r="C22" t="s">
        <v>222</v>
      </c>
      <c r="D22" t="str">
        <f>IFERROR(VLOOKUP(Tabla5[[#This Row],[ÁREA]],Tabla1[#All],2,0),"_")</f>
        <v>Lic. Rafael Romero Denis</v>
      </c>
      <c r="E22" t="str">
        <f>IFERROR(VLOOKUP(Tabla5[[#This Row],[ÁREA]],Tabla1[#All],3,0),"_")</f>
        <v>Edificio B, Piso 1</v>
      </c>
      <c r="F22" t="str">
        <f>IFERROR(VLOOKUP(Tabla5[[#This Row],[ÁREA]],Tabla1[#All],4,0),"_")</f>
        <v>Departamento</v>
      </c>
      <c r="G22" s="39" t="s">
        <v>634</v>
      </c>
      <c r="H22" s="48" t="s">
        <v>661</v>
      </c>
    </row>
    <row r="23" spans="3:8" ht="18" customHeight="1" x14ac:dyDescent="0.3">
      <c r="C23" t="s">
        <v>224</v>
      </c>
      <c r="D23" s="37" t="str">
        <f>IFERROR(VLOOKUP(Tabla5[[#This Row],[ÁREA]],Tabla1[#All],2,0),"_")</f>
        <v>LIC. ANA LUISA OLIVERA GARCÍA</v>
      </c>
      <c r="E23" s="37" t="str">
        <f>IFERROR(VLOOKUP(Tabla5[[#This Row],[ÁREA]],Tabla1[#All],3,0),"_")</f>
        <v>Edificio B, Piso 1</v>
      </c>
      <c r="F23" t="str">
        <f>IFERROR(VLOOKUP(Tabla5[[#This Row],[ÁREA]],Tabla1[#All],4,0),"_")</f>
        <v>Subdirección</v>
      </c>
      <c r="G23" s="39" t="s">
        <v>653</v>
      </c>
      <c r="H23" s="48" t="s">
        <v>661</v>
      </c>
    </row>
    <row r="24" spans="3:8" ht="18" customHeight="1" x14ac:dyDescent="0.3">
      <c r="C24" t="s">
        <v>226</v>
      </c>
      <c r="D24" s="37" t="str">
        <f>IFERROR(VLOOKUP(Tabla5[[#This Row],[ÁREA]],Tabla1[#All],2,0),"_")</f>
        <v>Lic. Emilio  Morales Tirado</v>
      </c>
      <c r="E24" s="37" t="str">
        <f>IFERROR(VLOOKUP(Tabla5[[#This Row],[ÁREA]],Tabla1[#All],3,0),"_")</f>
        <v>Edificio B, Piso 1</v>
      </c>
      <c r="F24" t="str">
        <f>IFERROR(VLOOKUP(Tabla5[[#This Row],[ÁREA]],Tabla1[#All],4,0),"_")</f>
        <v>Departamento</v>
      </c>
      <c r="H24" s="48">
        <v>1</v>
      </c>
    </row>
    <row r="25" spans="3:8" ht="18" customHeight="1" x14ac:dyDescent="0.3">
      <c r="C25" t="s">
        <v>228</v>
      </c>
      <c r="D25" s="37" t="str">
        <f>IFERROR(VLOOKUP(Tabla5[[#This Row],[ÁREA]],Tabla1[#All],2,0),"_")</f>
        <v>Lic. Jorge Oswaldo Martínez Rodríguez</v>
      </c>
      <c r="E25" s="37" t="str">
        <f>IFERROR(VLOOKUP(Tabla5[[#This Row],[ÁREA]],Tabla1[#All],3,0),"_")</f>
        <v>Edificio D, Planta Baja</v>
      </c>
      <c r="F25" t="str">
        <f>IFERROR(VLOOKUP(Tabla5[[#This Row],[ÁREA]],Tabla1[#All],4,0),"_")</f>
        <v>Departamento</v>
      </c>
      <c r="G25" s="39" t="s">
        <v>650</v>
      </c>
      <c r="H25" s="48" t="s">
        <v>661</v>
      </c>
    </row>
    <row r="26" spans="3:8" ht="18" customHeight="1" x14ac:dyDescent="0.3">
      <c r="C26" t="s">
        <v>230</v>
      </c>
      <c r="D26" s="37" t="str">
        <f>IFERROR(VLOOKUP(Tabla5[[#This Row],[ÁREA]],Tabla1[#All],2,0),"_")</f>
        <v>Lic. Elia Reyes Sánchez</v>
      </c>
      <c r="E26" s="37" t="str">
        <f>IFERROR(VLOOKUP(Tabla5[[#This Row],[ÁREA]],Tabla1[#All],3,0),"_")</f>
        <v>Edificio F, Planta Baja</v>
      </c>
      <c r="F26" t="str">
        <f>IFERROR(VLOOKUP(Tabla5[[#This Row],[ÁREA]],Tabla1[#All],4,0),"_")</f>
        <v>Departamento</v>
      </c>
      <c r="G26" s="39" t="s">
        <v>547</v>
      </c>
      <c r="H26" s="48" t="s">
        <v>661</v>
      </c>
    </row>
    <row r="27" spans="3:8" ht="18" customHeight="1" x14ac:dyDescent="0.3">
      <c r="C27" t="s">
        <v>232</v>
      </c>
      <c r="D27" s="37" t="str">
        <f>IFERROR(VLOOKUP(Tabla5[[#This Row],[ÁREA]],Tabla1[#All],2,0),"_")</f>
        <v>MTRA. SHEILA GUADALUPE LÓPEZ SORIANO</v>
      </c>
      <c r="E27" s="37" t="str">
        <f>IFERROR(VLOOKUP(Tabla5[[#This Row],[ÁREA]],Tabla1[#All],3,0),"_")</f>
        <v>Edificio B, Piso 1</v>
      </c>
      <c r="F27" t="str">
        <f>IFERROR(VLOOKUP(Tabla5[[#This Row],[ÁREA]],Tabla1[#All],4,0),"_")</f>
        <v>Subdirección</v>
      </c>
      <c r="H27" s="48">
        <v>1</v>
      </c>
    </row>
    <row r="28" spans="3:8" ht="18" customHeight="1" x14ac:dyDescent="0.3">
      <c r="C28" t="s">
        <v>234</v>
      </c>
      <c r="D28" s="37" t="str">
        <f>IFERROR(VLOOKUP(Tabla5[[#This Row],[ÁREA]],Tabla1[#All],2,0),"_")</f>
        <v>Mtra. Liliana Terán Loyola</v>
      </c>
      <c r="E28" s="37" t="str">
        <f>IFERROR(VLOOKUP(Tabla5[[#This Row],[ÁREA]],Tabla1[#All],3,0),"_")</f>
        <v>Edificio B, Piso 1</v>
      </c>
      <c r="F28" t="str">
        <f>IFERROR(VLOOKUP(Tabla5[[#This Row],[ÁREA]],Tabla1[#All],4,0),"_")</f>
        <v>Departamento</v>
      </c>
      <c r="H28" s="48">
        <v>1</v>
      </c>
    </row>
    <row r="29" spans="3:8" ht="18" customHeight="1" x14ac:dyDescent="0.3">
      <c r="C29" t="s">
        <v>236</v>
      </c>
      <c r="D29" t="str">
        <f>IFERROR(VLOOKUP(Tabla5[[#This Row],[ÁREA]],Tabla1[#All],2,0),"_")</f>
        <v>Lic. Leslye Labastida Castro</v>
      </c>
      <c r="E29" t="str">
        <f>IFERROR(VLOOKUP(Tabla5[[#This Row],[ÁREA]],Tabla1[#All],3,0),"_")</f>
        <v>Edificio B, Piso 1</v>
      </c>
      <c r="F29" t="str">
        <f>IFERROR(VLOOKUP(Tabla5[[#This Row],[ÁREA]],Tabla1[#All],4,0),"_")</f>
        <v>Departamento</v>
      </c>
      <c r="H29" s="48">
        <v>1</v>
      </c>
    </row>
    <row r="30" spans="3:8" ht="18" customHeight="1" x14ac:dyDescent="0.3">
      <c r="C30" t="s">
        <v>238</v>
      </c>
      <c r="D30" s="38" t="str">
        <f>IFERROR(VLOOKUP(Tabla5[[#This Row],[ÁREA]],Tabla1[#All],2,0),"_")</f>
        <v>Lic. Gerardo Moreno Hernández</v>
      </c>
      <c r="E30" s="38" t="str">
        <f>IFERROR(VLOOKUP(Tabla5[[#This Row],[ÁREA]],Tabla1[#All],3,0),"_")</f>
        <v>Edificio B, Piso 1</v>
      </c>
      <c r="F30" s="38" t="str">
        <f>IFERROR(VLOOKUP(Tabla5[[#This Row],[ÁREA]],Tabla1[#All],4,0),"_")</f>
        <v>Departamento</v>
      </c>
      <c r="G30" s="40" t="s">
        <v>654</v>
      </c>
      <c r="H30" s="48" t="s">
        <v>661</v>
      </c>
    </row>
    <row r="31" spans="3:8" ht="18" customHeight="1" x14ac:dyDescent="0.3">
      <c r="C31" t="s">
        <v>240</v>
      </c>
      <c r="D31" t="str">
        <f>IFERROR(VLOOKUP(Tabla5[[#This Row],[ÁREA]],Tabla1[#All],2,0),"_")</f>
        <v>Lic. Dayana Michelle Jiménez Osnaya</v>
      </c>
      <c r="E31" t="str">
        <f>IFERROR(VLOOKUP(Tabla5[[#This Row],[ÁREA]],Tabla1[#All],3,0),"_")</f>
        <v>Edificio B, Piso 1</v>
      </c>
      <c r="F31" t="str">
        <f>IFERROR(VLOOKUP(Tabla5[[#This Row],[ÁREA]],Tabla1[#All],4,0),"_")</f>
        <v>Departamento</v>
      </c>
      <c r="G31" s="39" t="s">
        <v>645</v>
      </c>
      <c r="H31" s="48" t="s">
        <v>661</v>
      </c>
    </row>
    <row r="32" spans="3:8" ht="18" customHeight="1" x14ac:dyDescent="0.3">
      <c r="C32" t="s">
        <v>242</v>
      </c>
      <c r="D32" t="str">
        <f>IFERROR(VLOOKUP(Tabla5[[#This Row],[ÁREA]],Tabla1[#All],2,0),"_")</f>
        <v>ING. LUIS OROZCO MARTÍNEZ</v>
      </c>
      <c r="E32" t="str">
        <f>IFERROR(VLOOKUP(Tabla5[[#This Row],[ÁREA]],Tabla1[#All],3,0),"_")</f>
        <v>Edificio D, Piso 2</v>
      </c>
      <c r="F32" t="str">
        <f>IFERROR(VLOOKUP(Tabla5[[#This Row],[ÁREA]],Tabla1[#All],4,0),"_")</f>
        <v>Subdirección</v>
      </c>
      <c r="H32" s="48">
        <v>1</v>
      </c>
    </row>
    <row r="33" spans="3:8" ht="18" customHeight="1" x14ac:dyDescent="0.3">
      <c r="C33" t="s">
        <v>244</v>
      </c>
      <c r="D33" t="str">
        <f>IFERROR(VLOOKUP(Tabla5[[#This Row],[ÁREA]],Tabla1[#All],2,0),"_")</f>
        <v>Mtra. Miriam Lissette Godínez Torres</v>
      </c>
      <c r="E33" t="str">
        <f>IFERROR(VLOOKUP(Tabla5[[#This Row],[ÁREA]],Tabla1[#All],3,0),"_")</f>
        <v>Edificio D, Piso 2</v>
      </c>
      <c r="F33" t="str">
        <f>IFERROR(VLOOKUP(Tabla5[[#This Row],[ÁREA]],Tabla1[#All],4,0),"_")</f>
        <v>Departamento</v>
      </c>
      <c r="H33" s="48">
        <v>1</v>
      </c>
    </row>
    <row r="34" spans="3:8" ht="18" customHeight="1" x14ac:dyDescent="0.3">
      <c r="C34" t="s">
        <v>246</v>
      </c>
      <c r="D34" t="str">
        <f>IFERROR(VLOOKUP(Tabla5[[#This Row],[ÁREA]],Tabla1[#All],2,0),"_")</f>
        <v>Mtro. Juan César Argumosa Zárate</v>
      </c>
      <c r="E34" t="str">
        <f>IFERROR(VLOOKUP(Tabla5[[#This Row],[ÁREA]],Tabla1[#All],3,0),"_")</f>
        <v>Edificio F, Planta Baja</v>
      </c>
      <c r="F34" t="str">
        <f>IFERROR(VLOOKUP(Tabla5[[#This Row],[ÁREA]],Tabla1[#All],4,0),"_")</f>
        <v>Departamento</v>
      </c>
      <c r="G34" s="39" t="s">
        <v>628</v>
      </c>
      <c r="H34" s="48" t="s">
        <v>661</v>
      </c>
    </row>
    <row r="35" spans="3:8" ht="18" customHeight="1" x14ac:dyDescent="0.3">
      <c r="C35" t="s">
        <v>248</v>
      </c>
      <c r="D35" t="str">
        <f>IFERROR(VLOOKUP(Tabla5[[#This Row],[ÁREA]],Tabla1[#All],2,0),"_")</f>
        <v>Lic. Jorge Armando Benítez Corona</v>
      </c>
      <c r="E35" t="str">
        <f>IFERROR(VLOOKUP(Tabla5[[#This Row],[ÁREA]],Tabla1[#All],3,0),"_")</f>
        <v>Edificio D, Planta Baja</v>
      </c>
      <c r="F35" t="str">
        <f>IFERROR(VLOOKUP(Tabla5[[#This Row],[ÁREA]],Tabla1[#All],4,0),"_")</f>
        <v>Departamento</v>
      </c>
      <c r="G35" s="39" t="s">
        <v>644</v>
      </c>
      <c r="H35" s="48" t="s">
        <v>661</v>
      </c>
    </row>
    <row r="36" spans="3:8" ht="18" customHeight="1" x14ac:dyDescent="0.3">
      <c r="C36" t="s">
        <v>250</v>
      </c>
      <c r="D36" s="37" t="str">
        <f>IFERROR(VLOOKUP(Tabla5[[#This Row],[ÁREA]],Tabla1[#All],2,0),"_")</f>
        <v>Arq. Jaime Rodríguez Martínez</v>
      </c>
      <c r="E36" s="37" t="str">
        <f>IFERROR(VLOOKUP(Tabla5[[#This Row],[ÁREA]],Tabla1[#All],3,0),"_")</f>
        <v>Edificio B, Piso 1</v>
      </c>
      <c r="F36" t="str">
        <f>IFERROR(VLOOKUP(Tabla5[[#This Row],[ÁREA]],Tabla1[#All],4,0),"_")</f>
        <v>Departamento</v>
      </c>
      <c r="G36" s="39" t="s">
        <v>636</v>
      </c>
      <c r="H36" s="48" t="s">
        <v>661</v>
      </c>
    </row>
  </sheetData>
  <conditionalFormatting sqref="C16:G36">
    <cfRule type="containsText" dxfId="28" priority="1" operator="containsText" text="División">
      <formula>NOT(ISERROR(SEARCH("División",C16)))</formula>
    </cfRule>
    <cfRule type="containsText" dxfId="27" priority="2" operator="containsText" text="Subdire">
      <formula>NOT(ISERROR(SEARCH("Subdire",C16)))</formula>
    </cfRule>
  </conditionalFormatting>
  <hyperlinks>
    <hyperlink ref="G26" r:id="rId1"/>
    <hyperlink ref="G18" r:id="rId2"/>
    <hyperlink ref="G16" r:id="rId3"/>
    <hyperlink ref="G34" r:id="rId4"/>
    <hyperlink ref="G22" r:id="rId5"/>
    <hyperlink ref="G36" r:id="rId6"/>
    <hyperlink ref="G20" r:id="rId7"/>
    <hyperlink ref="G35" r:id="rId8"/>
    <hyperlink ref="G31" r:id="rId9"/>
    <hyperlink ref="G21" r:id="rId10"/>
    <hyperlink ref="G25" r:id="rId11"/>
    <hyperlink ref="G19" r:id="rId12"/>
    <hyperlink ref="G23" r:id="rId13"/>
    <hyperlink ref="G30" r:id="rId14"/>
  </hyperlinks>
  <printOptions horizontalCentered="1"/>
  <pageMargins left="0.25" right="0.25" top="0.75" bottom="0.75" header="0.3" footer="0.3"/>
  <pageSetup scale="92" fitToHeight="0" orientation="landscape" r:id="rId15"/>
  <drawing r:id="rId16"/>
  <tableParts count="1">
    <tablePart r:id="rId17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DATA!$B$2:$B$128</xm:f>
          </x14:formula1>
          <xm:sqref>C16:C36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18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autoPageBreaks="0" fitToPage="1"/>
  </sheetPr>
  <dimension ref="A1:I18"/>
  <sheetViews>
    <sheetView workbookViewId="0"/>
    <sheetView workbookViewId="1"/>
  </sheetViews>
  <sheetFormatPr baseColWidth="10" defaultColWidth="9.140625" defaultRowHeight="18" customHeight="1" x14ac:dyDescent="0.3"/>
  <cols>
    <col min="1" max="1" width="11.5703125" style="2" customWidth="1"/>
    <col min="2" max="2" width="3.5703125" style="4" customWidth="1"/>
    <col min="3" max="3" width="65.85546875" customWidth="1"/>
    <col min="4" max="4" width="37.140625" bestFit="1" customWidth="1"/>
    <col min="5" max="5" width="26.28515625" customWidth="1"/>
    <col min="6" max="6" width="18.140625" customWidth="1"/>
    <col min="7" max="7" width="42.140625" customWidth="1"/>
    <col min="8" max="8" width="9.28515625" bestFit="1" customWidth="1"/>
    <col min="9" max="9" width="43.5703125" customWidth="1"/>
  </cols>
  <sheetData>
    <row r="1" spans="3:9" ht="14.25" x14ac:dyDescent="0.3"/>
    <row r="2" spans="3:9" ht="14.25" x14ac:dyDescent="0.3"/>
    <row r="3" spans="3:9" ht="35.25" thickBot="1" x14ac:dyDescent="0.35">
      <c r="C3" s="3" t="s">
        <v>5</v>
      </c>
      <c r="D3" s="1"/>
      <c r="E3" s="1"/>
      <c r="F3" s="1"/>
      <c r="G3" s="1"/>
      <c r="H3" s="1"/>
      <c r="I3" s="1"/>
    </row>
    <row r="4" spans="3:9" ht="18" customHeight="1" thickTop="1" x14ac:dyDescent="0.3">
      <c r="C4" t="s">
        <v>48</v>
      </c>
    </row>
    <row r="15" spans="3:9" ht="18" customHeight="1" x14ac:dyDescent="0.3">
      <c r="C15" t="s">
        <v>7</v>
      </c>
      <c r="D15" t="s">
        <v>506</v>
      </c>
      <c r="E15" t="s">
        <v>507</v>
      </c>
      <c r="F15" t="s">
        <v>537</v>
      </c>
      <c r="G15" t="s">
        <v>508</v>
      </c>
      <c r="H15" t="s">
        <v>662</v>
      </c>
    </row>
    <row r="16" spans="3:9" ht="18" customHeight="1" x14ac:dyDescent="0.3">
      <c r="C16" t="s">
        <v>5</v>
      </c>
      <c r="D16" t="str">
        <f>IFERROR(VLOOKUP(Tabla7[[#This Row],[ÁREA]],Tabla1[#All],2,0),"_")</f>
        <v>Mtra. Blanca Estela Cervantes Guzmán</v>
      </c>
      <c r="E16" t="str">
        <f>IFERROR(VLOOKUP(Tabla7[[#This Row],[ÁREA]],Tabla1[#All],3,0),"_")</f>
        <v>Edificio B, Piso 1</v>
      </c>
      <c r="F16" t="str">
        <f>IFERROR(VLOOKUP(Tabla7[[#This Row],[ÁREA]],Tabla1[#All],4,0),"_")</f>
        <v>Dirección</v>
      </c>
      <c r="H16" s="48">
        <v>1</v>
      </c>
    </row>
    <row r="17" spans="3:8" ht="18" customHeight="1" x14ac:dyDescent="0.3">
      <c r="C17" t="s">
        <v>49</v>
      </c>
      <c r="D17" s="38" t="str">
        <f>IFERROR(VLOOKUP(Tabla7[[#This Row],[ÁREA]],Tabla1[#All],2,0),"_")</f>
        <v>Mtra. Leticia Arellano Alvarez  (ENC)</v>
      </c>
      <c r="E17" s="38" t="str">
        <f>IFERROR(VLOOKUP(Tabla7[[#This Row],[ÁREA]],Tabla1[#All],3,0),"_")</f>
        <v>Edificio B, Piso 1</v>
      </c>
      <c r="F17" s="38" t="str">
        <f>IFERROR(VLOOKUP(Tabla7[[#This Row],[ÁREA]],Tabla1[#All],4,0),"_")</f>
        <v>Servicio</v>
      </c>
      <c r="G17" s="38"/>
      <c r="H17" s="48">
        <v>1</v>
      </c>
    </row>
    <row r="18" spans="3:8" ht="18" customHeight="1" x14ac:dyDescent="0.3">
      <c r="C18" t="s">
        <v>51</v>
      </c>
      <c r="D18" t="str">
        <f>IFERROR(VLOOKUP(Tabla7[[#This Row],[ÁREA]],Tabla1[#All],2,0),"_")</f>
        <v>Mtra. Ma. Tolina Alcántara García  (ENC)</v>
      </c>
      <c r="E18" t="str">
        <f>IFERROR(VLOOKUP(Tabla7[[#This Row],[ÁREA]],Tabla1[#All],3,0),"_")</f>
        <v>Juárez del Centro</v>
      </c>
      <c r="F18" t="str">
        <f>IFERROR(VLOOKUP(Tabla7[[#This Row],[ÁREA]],Tabla1[#All],4,0),"_")</f>
        <v>Servicio</v>
      </c>
      <c r="G18" s="39" t="s">
        <v>619</v>
      </c>
      <c r="H18" s="48" t="s">
        <v>661</v>
      </c>
    </row>
  </sheetData>
  <conditionalFormatting sqref="C16:G18">
    <cfRule type="containsText" dxfId="22" priority="1" operator="containsText" text="División">
      <formula>NOT(ISERROR(SEARCH("División",C16)))</formula>
    </cfRule>
    <cfRule type="containsText" dxfId="21" priority="2" operator="containsText" text="Subdire">
      <formula>NOT(ISERROR(SEARCH("Subdire",C16)))</formula>
    </cfRule>
  </conditionalFormatting>
  <hyperlinks>
    <hyperlink ref="G18" r:id="rId1"/>
  </hyperlinks>
  <printOptions horizontalCentered="1"/>
  <pageMargins left="0.25" right="0.25" top="0.75" bottom="0.75" header="0.3" footer="0.3"/>
  <pageSetup scale="92" fitToHeight="0" orientation="landscape" r:id="rId2"/>
  <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DATA!$B$2:$B$128</xm:f>
          </x14:formula1>
          <xm:sqref>C16:C18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129"/>
  <sheetViews>
    <sheetView topLeftCell="A13" zoomScaleNormal="100" workbookViewId="0"/>
    <sheetView workbookViewId="1">
      <selection activeCell="A8" sqref="A8"/>
    </sheetView>
  </sheetViews>
  <sheetFormatPr baseColWidth="10" defaultColWidth="8" defaultRowHeight="15" customHeight="1" x14ac:dyDescent="0.2"/>
  <cols>
    <col min="1" max="1" width="5.28515625" style="29" customWidth="1"/>
    <col min="2" max="2" width="62.85546875" style="30" customWidth="1"/>
    <col min="3" max="3" width="37.5703125" style="30" customWidth="1"/>
    <col min="4" max="4" width="34" style="31" customWidth="1"/>
    <col min="5" max="5" width="27.7109375" style="31" customWidth="1"/>
    <col min="6" max="6" width="17.140625" style="31" customWidth="1"/>
    <col min="7" max="7" width="4.42578125" style="53" customWidth="1"/>
    <col min="8" max="8" width="2.5703125" style="31" customWidth="1"/>
    <col min="9" max="9" width="4.28515625" style="56" customWidth="1"/>
    <col min="10" max="10" width="4.28515625" style="31" customWidth="1"/>
    <col min="11" max="11" width="7" style="31" customWidth="1"/>
    <col min="12" max="16384" width="8" style="31"/>
  </cols>
  <sheetData>
    <row r="1" spans="1:11" ht="15" customHeight="1" x14ac:dyDescent="0.3">
      <c r="A1" s="29" t="s">
        <v>6</v>
      </c>
      <c r="B1" s="30" t="s">
        <v>7</v>
      </c>
      <c r="C1" s="30" t="s">
        <v>8</v>
      </c>
      <c r="D1" s="31" t="s">
        <v>507</v>
      </c>
      <c r="E1" s="31" t="s">
        <v>538</v>
      </c>
      <c r="F1" s="31" t="s">
        <v>678</v>
      </c>
      <c r="G1" s="55" t="s">
        <v>679</v>
      </c>
      <c r="I1" s="56">
        <f>COUNTIF(G:G,"1")</f>
        <v>0</v>
      </c>
      <c r="J1" s="56">
        <f>COUNTA(E:E)</f>
        <v>127</v>
      </c>
      <c r="K1" s="57">
        <f>I1/J1</f>
        <v>0</v>
      </c>
    </row>
    <row r="2" spans="1:11" ht="15" customHeight="1" x14ac:dyDescent="0.2">
      <c r="A2" s="62">
        <v>1</v>
      </c>
      <c r="B2" s="35" t="s">
        <v>0</v>
      </c>
      <c r="C2" s="35" t="s">
        <v>9</v>
      </c>
      <c r="D2" s="34" t="s">
        <v>509</v>
      </c>
      <c r="E2" s="34" t="s">
        <v>539</v>
      </c>
      <c r="F2" s="34" t="s">
        <v>665</v>
      </c>
      <c r="G2" s="54"/>
    </row>
    <row r="3" spans="1:11" ht="15" customHeight="1" x14ac:dyDescent="0.2">
      <c r="A3" s="33">
        <v>1.1000000000000001</v>
      </c>
      <c r="B3" s="35" t="s">
        <v>10</v>
      </c>
      <c r="C3" s="35" t="s">
        <v>11</v>
      </c>
      <c r="D3" s="34" t="s">
        <v>677</v>
      </c>
      <c r="E3" s="34" t="s">
        <v>540</v>
      </c>
      <c r="F3" s="34" t="s">
        <v>665</v>
      </c>
      <c r="G3" s="54"/>
    </row>
    <row r="4" spans="1:11" ht="15" customHeight="1" x14ac:dyDescent="0.2">
      <c r="A4" s="32">
        <v>2</v>
      </c>
      <c r="B4" s="35" t="s">
        <v>12</v>
      </c>
      <c r="C4" s="35"/>
      <c r="D4" s="34"/>
      <c r="E4" s="34"/>
      <c r="F4" s="34"/>
      <c r="G4" s="54"/>
    </row>
    <row r="5" spans="1:11" ht="15" customHeight="1" x14ac:dyDescent="0.2">
      <c r="A5" s="59">
        <v>2.1</v>
      </c>
      <c r="B5" s="35" t="s">
        <v>528</v>
      </c>
      <c r="C5" s="35" t="s">
        <v>13</v>
      </c>
      <c r="D5" s="34" t="s">
        <v>510</v>
      </c>
      <c r="E5" s="61" t="s">
        <v>670</v>
      </c>
      <c r="F5" s="34" t="s">
        <v>665</v>
      </c>
      <c r="G5" s="54"/>
    </row>
    <row r="6" spans="1:11" ht="15" customHeight="1" x14ac:dyDescent="0.2">
      <c r="A6" s="59">
        <v>2.2000000000000002</v>
      </c>
      <c r="B6" s="35" t="s">
        <v>529</v>
      </c>
      <c r="C6" s="35" t="s">
        <v>14</v>
      </c>
      <c r="D6" s="34" t="s">
        <v>510</v>
      </c>
      <c r="E6" s="61" t="s">
        <v>670</v>
      </c>
      <c r="F6" s="34" t="s">
        <v>665</v>
      </c>
      <c r="G6" s="54"/>
    </row>
    <row r="7" spans="1:11" ht="15" customHeight="1" x14ac:dyDescent="0.2">
      <c r="A7" s="59">
        <v>2.2999999999999998</v>
      </c>
      <c r="B7" s="35" t="s">
        <v>530</v>
      </c>
      <c r="C7" s="35" t="s">
        <v>15</v>
      </c>
      <c r="D7" s="34" t="s">
        <v>510</v>
      </c>
      <c r="E7" s="61" t="s">
        <v>670</v>
      </c>
      <c r="F7" s="34" t="s">
        <v>665</v>
      </c>
      <c r="G7" s="54"/>
    </row>
    <row r="8" spans="1:11" ht="15" customHeight="1" x14ac:dyDescent="0.2">
      <c r="A8" s="62">
        <v>3</v>
      </c>
      <c r="B8" s="35" t="s">
        <v>1</v>
      </c>
      <c r="C8" s="35" t="s">
        <v>16</v>
      </c>
      <c r="D8" s="34" t="s">
        <v>509</v>
      </c>
      <c r="E8" s="34" t="s">
        <v>539</v>
      </c>
      <c r="F8" s="34" t="s">
        <v>665</v>
      </c>
      <c r="G8" s="54"/>
    </row>
    <row r="9" spans="1:11" ht="15" customHeight="1" x14ac:dyDescent="0.2">
      <c r="A9" s="33">
        <v>3.1</v>
      </c>
      <c r="B9" s="35" t="s">
        <v>30</v>
      </c>
      <c r="C9" s="35" t="s">
        <v>31</v>
      </c>
      <c r="D9" s="34" t="s">
        <v>515</v>
      </c>
      <c r="E9" s="34" t="s">
        <v>672</v>
      </c>
      <c r="F9" s="34"/>
      <c r="G9" s="54"/>
    </row>
    <row r="10" spans="1:11" ht="15" customHeight="1" x14ac:dyDescent="0.2">
      <c r="A10" s="33">
        <v>3.2</v>
      </c>
      <c r="B10" s="35" t="s">
        <v>78</v>
      </c>
      <c r="C10" s="35" t="s">
        <v>79</v>
      </c>
      <c r="D10" s="34" t="s">
        <v>515</v>
      </c>
      <c r="E10" s="34" t="s">
        <v>544</v>
      </c>
      <c r="F10" s="34"/>
      <c r="G10" s="54"/>
    </row>
    <row r="11" spans="1:11" ht="15" customHeight="1" x14ac:dyDescent="0.2">
      <c r="A11" s="62">
        <v>4</v>
      </c>
      <c r="B11" s="35" t="s">
        <v>2</v>
      </c>
      <c r="C11" s="35" t="s">
        <v>666</v>
      </c>
      <c r="D11" s="34" t="s">
        <v>514</v>
      </c>
      <c r="E11" s="34" t="s">
        <v>539</v>
      </c>
      <c r="F11" s="34" t="s">
        <v>665</v>
      </c>
      <c r="G11" s="54"/>
    </row>
    <row r="12" spans="1:11" ht="15" customHeight="1" x14ac:dyDescent="0.2">
      <c r="A12" s="33">
        <v>4.0999999999999996</v>
      </c>
      <c r="B12" s="35" t="s">
        <v>22</v>
      </c>
      <c r="C12" s="35" t="s">
        <v>23</v>
      </c>
      <c r="D12" s="34" t="s">
        <v>509</v>
      </c>
      <c r="E12" s="34" t="s">
        <v>540</v>
      </c>
      <c r="F12" s="34" t="s">
        <v>665</v>
      </c>
      <c r="G12" s="54"/>
    </row>
    <row r="13" spans="1:11" ht="15" customHeight="1" x14ac:dyDescent="0.2">
      <c r="A13" s="62">
        <v>5</v>
      </c>
      <c r="B13" s="35" t="s">
        <v>3</v>
      </c>
      <c r="C13" s="35" t="s">
        <v>24</v>
      </c>
      <c r="D13" s="34" t="s">
        <v>509</v>
      </c>
      <c r="E13" s="34" t="s">
        <v>539</v>
      </c>
      <c r="F13" s="34" t="s">
        <v>665</v>
      </c>
      <c r="G13" s="54"/>
    </row>
    <row r="14" spans="1:11" ht="15" customHeight="1" x14ac:dyDescent="0.2">
      <c r="A14" s="33">
        <v>5.0999999999999996</v>
      </c>
      <c r="B14" s="35" t="s">
        <v>25</v>
      </c>
      <c r="C14" s="35" t="s">
        <v>26</v>
      </c>
      <c r="D14" s="34" t="s">
        <v>509</v>
      </c>
      <c r="E14" s="34" t="s">
        <v>540</v>
      </c>
      <c r="F14" s="34" t="s">
        <v>665</v>
      </c>
      <c r="G14" s="54"/>
    </row>
    <row r="15" spans="1:11" ht="15" customHeight="1" x14ac:dyDescent="0.2">
      <c r="A15" s="62">
        <v>6</v>
      </c>
      <c r="B15" s="35" t="s">
        <v>4</v>
      </c>
      <c r="C15" s="35" t="s">
        <v>27</v>
      </c>
      <c r="D15" s="34" t="s">
        <v>509</v>
      </c>
      <c r="E15" s="34" t="s">
        <v>539</v>
      </c>
      <c r="F15" s="34" t="s">
        <v>665</v>
      </c>
      <c r="G15" s="54"/>
    </row>
    <row r="16" spans="1:11" ht="15" customHeight="1" x14ac:dyDescent="0.2">
      <c r="A16" s="33">
        <v>6.1</v>
      </c>
      <c r="B16" s="35" t="s">
        <v>28</v>
      </c>
      <c r="C16" s="35" t="s">
        <v>29</v>
      </c>
      <c r="D16" s="34" t="s">
        <v>509</v>
      </c>
      <c r="E16" s="34" t="s">
        <v>668</v>
      </c>
      <c r="F16" s="34" t="s">
        <v>665</v>
      </c>
      <c r="G16" s="54"/>
    </row>
    <row r="17" spans="1:7" ht="15" customHeight="1" x14ac:dyDescent="0.2">
      <c r="A17" s="32">
        <v>12.13</v>
      </c>
      <c r="B17" s="35" t="s">
        <v>180</v>
      </c>
      <c r="C17" s="35" t="s">
        <v>181</v>
      </c>
      <c r="D17" s="34" t="s">
        <v>515</v>
      </c>
      <c r="E17" s="34" t="s">
        <v>544</v>
      </c>
      <c r="F17" s="34"/>
      <c r="G17" s="54"/>
    </row>
    <row r="18" spans="1:7" ht="15" customHeight="1" x14ac:dyDescent="0.2">
      <c r="A18" s="33">
        <v>15.1</v>
      </c>
      <c r="B18" s="35" t="s">
        <v>198</v>
      </c>
      <c r="C18" s="35" t="s">
        <v>199</v>
      </c>
      <c r="D18" s="34" t="s">
        <v>515</v>
      </c>
      <c r="E18" s="34" t="s">
        <v>544</v>
      </c>
      <c r="F18" s="34"/>
      <c r="G18" s="54"/>
    </row>
    <row r="19" spans="1:7" ht="15" customHeight="1" x14ac:dyDescent="0.2">
      <c r="A19" s="60">
        <v>7</v>
      </c>
      <c r="B19" s="35" t="s">
        <v>34</v>
      </c>
      <c r="C19" s="35" t="s">
        <v>35</v>
      </c>
      <c r="D19" s="34" t="s">
        <v>509</v>
      </c>
      <c r="E19" s="61" t="s">
        <v>670</v>
      </c>
      <c r="F19" s="34" t="s">
        <v>665</v>
      </c>
      <c r="G19" s="54"/>
    </row>
    <row r="20" spans="1:7" ht="15" customHeight="1" x14ac:dyDescent="0.2">
      <c r="A20" s="59">
        <v>7.1</v>
      </c>
      <c r="B20" s="35" t="s">
        <v>36</v>
      </c>
      <c r="C20" s="35" t="s">
        <v>37</v>
      </c>
      <c r="D20" s="34" t="s">
        <v>509</v>
      </c>
      <c r="E20" s="61" t="s">
        <v>670</v>
      </c>
      <c r="F20" s="34" t="s">
        <v>665</v>
      </c>
      <c r="G20" s="54"/>
    </row>
    <row r="21" spans="1:7" ht="15" customHeight="1" x14ac:dyDescent="0.2">
      <c r="A21" s="60" t="s">
        <v>38</v>
      </c>
      <c r="B21" s="35" t="s">
        <v>531</v>
      </c>
      <c r="C21" s="35" t="s">
        <v>39</v>
      </c>
      <c r="D21" s="34" t="s">
        <v>509</v>
      </c>
      <c r="E21" s="61" t="s">
        <v>670</v>
      </c>
      <c r="F21" s="34" t="s">
        <v>665</v>
      </c>
      <c r="G21" s="54"/>
    </row>
    <row r="22" spans="1:7" ht="15" customHeight="1" x14ac:dyDescent="0.2">
      <c r="A22" s="60" t="s">
        <v>40</v>
      </c>
      <c r="B22" s="35" t="s">
        <v>532</v>
      </c>
      <c r="C22" s="35" t="s">
        <v>41</v>
      </c>
      <c r="D22" s="34" t="s">
        <v>509</v>
      </c>
      <c r="E22" s="61" t="s">
        <v>670</v>
      </c>
      <c r="F22" s="34" t="s">
        <v>665</v>
      </c>
      <c r="G22" s="54"/>
    </row>
    <row r="23" spans="1:7" ht="15" customHeight="1" x14ac:dyDescent="0.2">
      <c r="A23" s="60" t="s">
        <v>42</v>
      </c>
      <c r="B23" s="35" t="s">
        <v>533</v>
      </c>
      <c r="C23" s="35" t="s">
        <v>43</v>
      </c>
      <c r="D23" s="34" t="s">
        <v>509</v>
      </c>
      <c r="E23" s="61" t="s">
        <v>670</v>
      </c>
      <c r="F23" s="34" t="s">
        <v>665</v>
      </c>
      <c r="G23" s="54"/>
    </row>
    <row r="24" spans="1:7" ht="15" customHeight="1" x14ac:dyDescent="0.2">
      <c r="A24" s="60" t="s">
        <v>44</v>
      </c>
      <c r="B24" s="35" t="s">
        <v>534</v>
      </c>
      <c r="C24" s="35" t="s">
        <v>45</v>
      </c>
      <c r="D24" s="34" t="s">
        <v>509</v>
      </c>
      <c r="E24" s="61" t="s">
        <v>670</v>
      </c>
      <c r="F24" s="34" t="s">
        <v>665</v>
      </c>
      <c r="G24" s="54"/>
    </row>
    <row r="25" spans="1:7" ht="15" customHeight="1" x14ac:dyDescent="0.2">
      <c r="A25" s="59">
        <v>7.2</v>
      </c>
      <c r="B25" s="35" t="s">
        <v>536</v>
      </c>
      <c r="C25" s="35" t="s">
        <v>46</v>
      </c>
      <c r="D25" s="34" t="s">
        <v>509</v>
      </c>
      <c r="E25" s="61" t="s">
        <v>670</v>
      </c>
      <c r="F25" s="34" t="s">
        <v>665</v>
      </c>
      <c r="G25" s="54"/>
    </row>
    <row r="26" spans="1:7" ht="15" customHeight="1" x14ac:dyDescent="0.2">
      <c r="A26" s="59">
        <v>7.3</v>
      </c>
      <c r="B26" s="35" t="s">
        <v>535</v>
      </c>
      <c r="C26" s="35" t="s">
        <v>47</v>
      </c>
      <c r="D26" s="34" t="s">
        <v>509</v>
      </c>
      <c r="E26" s="61" t="s">
        <v>670</v>
      </c>
      <c r="F26" s="34" t="s">
        <v>665</v>
      </c>
      <c r="G26" s="54"/>
    </row>
    <row r="27" spans="1:7" ht="15" customHeight="1" x14ac:dyDescent="0.2">
      <c r="A27" s="62">
        <v>8</v>
      </c>
      <c r="B27" s="35" t="s">
        <v>5</v>
      </c>
      <c r="C27" s="35" t="s">
        <v>48</v>
      </c>
      <c r="D27" s="34" t="s">
        <v>509</v>
      </c>
      <c r="E27" s="34" t="s">
        <v>539</v>
      </c>
      <c r="F27" s="34" t="s">
        <v>665</v>
      </c>
      <c r="G27" s="54"/>
    </row>
    <row r="28" spans="1:7" ht="15" customHeight="1" x14ac:dyDescent="0.2">
      <c r="A28" s="33">
        <v>8.1</v>
      </c>
      <c r="B28" s="35" t="s">
        <v>49</v>
      </c>
      <c r="C28" s="35" t="s">
        <v>50</v>
      </c>
      <c r="D28" s="34" t="s">
        <v>509</v>
      </c>
      <c r="E28" s="34" t="s">
        <v>544</v>
      </c>
      <c r="F28" s="34"/>
      <c r="G28" s="54"/>
    </row>
    <row r="29" spans="1:7" ht="15" customHeight="1" x14ac:dyDescent="0.2">
      <c r="A29" s="33">
        <v>8.1999999999999993</v>
      </c>
      <c r="B29" s="35" t="s">
        <v>51</v>
      </c>
      <c r="C29" s="35" t="s">
        <v>52</v>
      </c>
      <c r="D29" s="34" t="s">
        <v>527</v>
      </c>
      <c r="E29" s="34" t="s">
        <v>544</v>
      </c>
      <c r="F29" s="34"/>
      <c r="G29" s="54"/>
    </row>
    <row r="30" spans="1:7" ht="15" customHeight="1" x14ac:dyDescent="0.2">
      <c r="A30" s="63">
        <v>9</v>
      </c>
      <c r="B30" s="35" t="s">
        <v>53</v>
      </c>
      <c r="C30" s="35" t="s">
        <v>54</v>
      </c>
      <c r="D30" s="34" t="s">
        <v>509</v>
      </c>
      <c r="E30" s="34" t="s">
        <v>541</v>
      </c>
      <c r="F30" s="34"/>
      <c r="G30" s="54"/>
    </row>
    <row r="31" spans="1:7" ht="15" customHeight="1" x14ac:dyDescent="0.2">
      <c r="A31" s="33">
        <v>9.1</v>
      </c>
      <c r="B31" s="35" t="s">
        <v>55</v>
      </c>
      <c r="C31" s="35" t="s">
        <v>56</v>
      </c>
      <c r="D31" s="34" t="s">
        <v>517</v>
      </c>
      <c r="E31" s="34" t="s">
        <v>544</v>
      </c>
      <c r="F31" s="34"/>
      <c r="G31" s="54"/>
    </row>
    <row r="32" spans="1:7" ht="15" customHeight="1" x14ac:dyDescent="0.2">
      <c r="A32" s="60" t="s">
        <v>57</v>
      </c>
      <c r="B32" s="68" t="s">
        <v>206</v>
      </c>
      <c r="C32" s="35" t="s">
        <v>207</v>
      </c>
      <c r="D32" s="34" t="s">
        <v>515</v>
      </c>
      <c r="E32" s="34" t="s">
        <v>544</v>
      </c>
      <c r="F32" s="34"/>
      <c r="G32" s="54"/>
    </row>
    <row r="33" spans="1:7" ht="15" customHeight="1" x14ac:dyDescent="0.2">
      <c r="A33" s="33">
        <v>9.1999999999999993</v>
      </c>
      <c r="B33" s="35" t="s">
        <v>214</v>
      </c>
      <c r="C33" s="35" t="s">
        <v>215</v>
      </c>
      <c r="D33" s="34" t="s">
        <v>515</v>
      </c>
      <c r="E33" s="34" t="s">
        <v>544</v>
      </c>
      <c r="F33" s="34"/>
      <c r="G33" s="54"/>
    </row>
    <row r="34" spans="1:7" ht="15" customHeight="1" x14ac:dyDescent="0.2">
      <c r="A34" s="33">
        <v>9.3000000000000007</v>
      </c>
      <c r="B34" s="35" t="s">
        <v>62</v>
      </c>
      <c r="C34" s="35" t="s">
        <v>63</v>
      </c>
      <c r="D34" s="34" t="s">
        <v>517</v>
      </c>
      <c r="E34" s="34" t="s">
        <v>544</v>
      </c>
      <c r="F34" s="34"/>
      <c r="G34" s="54"/>
    </row>
    <row r="35" spans="1:7" ht="15" customHeight="1" x14ac:dyDescent="0.2">
      <c r="A35" s="33">
        <v>9.4</v>
      </c>
      <c r="B35" s="35" t="s">
        <v>64</v>
      </c>
      <c r="C35" s="35" t="s">
        <v>65</v>
      </c>
      <c r="D35" s="34" t="s">
        <v>520</v>
      </c>
      <c r="E35" s="34" t="s">
        <v>544</v>
      </c>
      <c r="F35" s="34" t="s">
        <v>665</v>
      </c>
      <c r="G35" s="54"/>
    </row>
    <row r="36" spans="1:7" ht="15" customHeight="1" x14ac:dyDescent="0.2">
      <c r="A36" s="33">
        <v>9.5</v>
      </c>
      <c r="B36" s="35" t="s">
        <v>66</v>
      </c>
      <c r="C36" s="35" t="s">
        <v>67</v>
      </c>
      <c r="D36" s="34" t="s">
        <v>521</v>
      </c>
      <c r="E36" s="34" t="s">
        <v>544</v>
      </c>
      <c r="F36" s="34"/>
      <c r="G36" s="54"/>
    </row>
    <row r="37" spans="1:7" ht="15" customHeight="1" x14ac:dyDescent="0.2">
      <c r="A37" s="33">
        <v>9.6</v>
      </c>
      <c r="B37" s="35" t="s">
        <v>68</v>
      </c>
      <c r="C37" s="35" t="s">
        <v>69</v>
      </c>
      <c r="D37" s="34" t="s">
        <v>521</v>
      </c>
      <c r="E37" s="34" t="s">
        <v>544</v>
      </c>
      <c r="F37" s="34"/>
      <c r="G37" s="54"/>
    </row>
    <row r="38" spans="1:7" ht="15" customHeight="1" x14ac:dyDescent="0.2">
      <c r="A38" s="33">
        <v>9.6999999999999993</v>
      </c>
      <c r="B38" s="35" t="s">
        <v>70</v>
      </c>
      <c r="C38" s="35" t="s">
        <v>71</v>
      </c>
      <c r="D38" s="34" t="s">
        <v>667</v>
      </c>
      <c r="E38" s="34" t="s">
        <v>544</v>
      </c>
      <c r="F38" s="34"/>
      <c r="G38" s="54"/>
    </row>
    <row r="39" spans="1:7" ht="15" customHeight="1" x14ac:dyDescent="0.2">
      <c r="A39" s="33">
        <v>9.8000000000000007</v>
      </c>
      <c r="B39" s="35" t="s">
        <v>72</v>
      </c>
      <c r="C39" s="35" t="s">
        <v>73</v>
      </c>
      <c r="D39" s="34" t="s">
        <v>524</v>
      </c>
      <c r="E39" s="34" t="s">
        <v>544</v>
      </c>
      <c r="F39" s="34"/>
      <c r="G39" s="54"/>
    </row>
    <row r="40" spans="1:7" ht="15" customHeight="1" x14ac:dyDescent="0.2">
      <c r="A40" s="33">
        <v>9.9</v>
      </c>
      <c r="B40" s="35" t="s">
        <v>32</v>
      </c>
      <c r="C40" s="35" t="s">
        <v>33</v>
      </c>
      <c r="D40" s="34" t="s">
        <v>516</v>
      </c>
      <c r="E40" s="34" t="s">
        <v>544</v>
      </c>
      <c r="F40" s="34"/>
      <c r="G40" s="58"/>
    </row>
    <row r="41" spans="1:7" ht="15" customHeight="1" x14ac:dyDescent="0.2">
      <c r="A41" s="33">
        <v>9.1</v>
      </c>
      <c r="B41" s="35" t="s">
        <v>76</v>
      </c>
      <c r="C41" s="35" t="s">
        <v>77</v>
      </c>
      <c r="D41" s="34" t="s">
        <v>518</v>
      </c>
      <c r="E41" s="34" t="s">
        <v>544</v>
      </c>
      <c r="F41" s="34"/>
      <c r="G41" s="54"/>
    </row>
    <row r="42" spans="1:7" ht="15" customHeight="1" x14ac:dyDescent="0.2">
      <c r="A42" s="33">
        <v>9.11</v>
      </c>
      <c r="B42" s="35" t="s">
        <v>74</v>
      </c>
      <c r="C42" s="35" t="s">
        <v>75</v>
      </c>
      <c r="D42" s="34" t="s">
        <v>522</v>
      </c>
      <c r="E42" s="34" t="s">
        <v>544</v>
      </c>
      <c r="F42" s="34"/>
      <c r="G42" s="54"/>
    </row>
    <row r="43" spans="1:7" ht="15" customHeight="1" x14ac:dyDescent="0.2">
      <c r="A43" s="33">
        <v>9.1199999999999992</v>
      </c>
      <c r="B43" s="35" t="s">
        <v>80</v>
      </c>
      <c r="C43" s="35" t="s">
        <v>81</v>
      </c>
      <c r="D43" s="34" t="s">
        <v>523</v>
      </c>
      <c r="E43" s="34" t="s">
        <v>544</v>
      </c>
      <c r="F43" s="34"/>
      <c r="G43" s="54"/>
    </row>
    <row r="44" spans="1:7" ht="15" customHeight="1" x14ac:dyDescent="0.2">
      <c r="A44" s="33">
        <v>9.1300000000000008</v>
      </c>
      <c r="B44" s="35" t="s">
        <v>82</v>
      </c>
      <c r="C44" s="35" t="s">
        <v>83</v>
      </c>
      <c r="D44" s="34" t="s">
        <v>517</v>
      </c>
      <c r="E44" s="34" t="s">
        <v>544</v>
      </c>
      <c r="F44" s="34"/>
      <c r="G44" s="54"/>
    </row>
    <row r="45" spans="1:7" ht="15" customHeight="1" x14ac:dyDescent="0.2">
      <c r="A45" s="33">
        <v>9.14</v>
      </c>
      <c r="B45" s="35" t="s">
        <v>120</v>
      </c>
      <c r="C45" s="35" t="s">
        <v>121</v>
      </c>
      <c r="D45" s="34" t="s">
        <v>522</v>
      </c>
      <c r="E45" s="34" t="s">
        <v>673</v>
      </c>
      <c r="F45" s="34"/>
      <c r="G45" s="54"/>
    </row>
    <row r="46" spans="1:7" ht="15" customHeight="1" x14ac:dyDescent="0.2">
      <c r="A46" s="33">
        <v>9.15</v>
      </c>
      <c r="B46" s="35" t="s">
        <v>86</v>
      </c>
      <c r="C46" s="35" t="s">
        <v>87</v>
      </c>
      <c r="D46" s="34" t="s">
        <v>521</v>
      </c>
      <c r="E46" s="34" t="s">
        <v>544</v>
      </c>
      <c r="F46" s="34"/>
      <c r="G46" s="54"/>
    </row>
    <row r="47" spans="1:7" ht="15" customHeight="1" x14ac:dyDescent="0.2">
      <c r="A47" s="33">
        <v>9.16</v>
      </c>
      <c r="B47" s="35" t="s">
        <v>88</v>
      </c>
      <c r="C47" s="35" t="s">
        <v>89</v>
      </c>
      <c r="D47" s="34" t="s">
        <v>524</v>
      </c>
      <c r="E47" s="34" t="s">
        <v>544</v>
      </c>
      <c r="F47" s="34"/>
      <c r="G47" s="54"/>
    </row>
    <row r="48" spans="1:7" ht="15" customHeight="1" x14ac:dyDescent="0.2">
      <c r="A48" s="33">
        <v>9.17</v>
      </c>
      <c r="B48" s="35" t="s">
        <v>90</v>
      </c>
      <c r="C48" s="35" t="s">
        <v>91</v>
      </c>
      <c r="D48" s="34" t="s">
        <v>524</v>
      </c>
      <c r="E48" s="34" t="s">
        <v>540</v>
      </c>
      <c r="F48" s="34"/>
      <c r="G48" s="54"/>
    </row>
    <row r="49" spans="1:7" ht="15" customHeight="1" x14ac:dyDescent="0.2">
      <c r="A49" s="33">
        <v>9.18</v>
      </c>
      <c r="B49" s="35" t="s">
        <v>122</v>
      </c>
      <c r="C49" s="35" t="s">
        <v>123</v>
      </c>
      <c r="D49" s="34" t="s">
        <v>522</v>
      </c>
      <c r="E49" s="34" t="s">
        <v>673</v>
      </c>
      <c r="F49" s="34"/>
      <c r="G49" s="54"/>
    </row>
    <row r="50" spans="1:7" ht="15" customHeight="1" x14ac:dyDescent="0.2">
      <c r="A50" s="63">
        <v>10</v>
      </c>
      <c r="B50" s="35" t="s">
        <v>94</v>
      </c>
      <c r="C50" s="35" t="s">
        <v>95</v>
      </c>
      <c r="D50" s="34" t="s">
        <v>509</v>
      </c>
      <c r="E50" s="34" t="s">
        <v>541</v>
      </c>
      <c r="F50" s="34"/>
      <c r="G50" s="54"/>
    </row>
    <row r="51" spans="1:7" ht="15" customHeight="1" x14ac:dyDescent="0.2">
      <c r="A51" s="33">
        <v>10.1</v>
      </c>
      <c r="B51" s="35" t="s">
        <v>96</v>
      </c>
      <c r="C51" s="35" t="s">
        <v>97</v>
      </c>
      <c r="D51" s="34" t="s">
        <v>525</v>
      </c>
      <c r="E51" s="34" t="s">
        <v>544</v>
      </c>
      <c r="F51" s="34"/>
      <c r="G51" s="54"/>
    </row>
    <row r="52" spans="1:7" ht="15" customHeight="1" x14ac:dyDescent="0.2">
      <c r="A52" s="33">
        <v>10.199999999999999</v>
      </c>
      <c r="B52" s="35" t="s">
        <v>158</v>
      </c>
      <c r="C52" s="35" t="s">
        <v>159</v>
      </c>
      <c r="D52" s="34" t="s">
        <v>522</v>
      </c>
      <c r="E52" s="34" t="s">
        <v>675</v>
      </c>
      <c r="F52" s="34"/>
      <c r="G52" s="54"/>
    </row>
    <row r="53" spans="1:7" ht="15" customHeight="1" x14ac:dyDescent="0.2">
      <c r="A53" s="33">
        <v>10.3</v>
      </c>
      <c r="B53" s="35" t="s">
        <v>162</v>
      </c>
      <c r="C53" s="35" t="s">
        <v>163</v>
      </c>
      <c r="D53" s="34" t="s">
        <v>522</v>
      </c>
      <c r="E53" s="34" t="s">
        <v>544</v>
      </c>
      <c r="F53" s="34"/>
      <c r="G53" s="54"/>
    </row>
    <row r="54" spans="1:7" ht="15" customHeight="1" x14ac:dyDescent="0.2">
      <c r="A54" s="59">
        <v>40238</v>
      </c>
      <c r="B54" s="35" t="s">
        <v>58</v>
      </c>
      <c r="C54" s="35" t="s">
        <v>59</v>
      </c>
      <c r="D54" s="34" t="s">
        <v>519</v>
      </c>
      <c r="E54" s="34" t="s">
        <v>671</v>
      </c>
      <c r="F54" s="34"/>
      <c r="G54" s="54"/>
    </row>
    <row r="55" spans="1:7" ht="15" customHeight="1" x14ac:dyDescent="0.2">
      <c r="A55" s="33">
        <v>10.4</v>
      </c>
      <c r="B55" s="35" t="s">
        <v>104</v>
      </c>
      <c r="C55" s="35" t="s">
        <v>105</v>
      </c>
      <c r="D55" s="34" t="s">
        <v>518</v>
      </c>
      <c r="E55" s="34" t="s">
        <v>544</v>
      </c>
      <c r="F55" s="34"/>
      <c r="G55" s="54"/>
    </row>
    <row r="56" spans="1:7" ht="15" customHeight="1" x14ac:dyDescent="0.2">
      <c r="A56" s="33">
        <v>10.5</v>
      </c>
      <c r="B56" s="35" t="s">
        <v>106</v>
      </c>
      <c r="C56" s="35" t="s">
        <v>107</v>
      </c>
      <c r="D56" s="34" t="s">
        <v>525</v>
      </c>
      <c r="E56" s="34" t="s">
        <v>544</v>
      </c>
      <c r="F56" s="34"/>
      <c r="G56" s="54"/>
    </row>
    <row r="57" spans="1:7" ht="15" customHeight="1" x14ac:dyDescent="0.2">
      <c r="A57" s="33">
        <v>10.6</v>
      </c>
      <c r="B57" s="35" t="s">
        <v>108</v>
      </c>
      <c r="C57" s="35" t="s">
        <v>109</v>
      </c>
      <c r="D57" s="34" t="s">
        <v>525</v>
      </c>
      <c r="E57" s="34" t="s">
        <v>544</v>
      </c>
      <c r="F57" s="34"/>
      <c r="G57" s="54"/>
    </row>
    <row r="58" spans="1:7" ht="15" customHeight="1" x14ac:dyDescent="0.2">
      <c r="A58" s="33">
        <v>10.7</v>
      </c>
      <c r="B58" s="35" t="s">
        <v>110</v>
      </c>
      <c r="C58" s="35" t="s">
        <v>111</v>
      </c>
      <c r="D58" s="34" t="s">
        <v>518</v>
      </c>
      <c r="E58" s="34" t="s">
        <v>544</v>
      </c>
      <c r="F58" s="34"/>
      <c r="G58" s="54"/>
    </row>
    <row r="59" spans="1:7" ht="15" customHeight="1" x14ac:dyDescent="0.2">
      <c r="A59" s="33">
        <v>10.8</v>
      </c>
      <c r="B59" s="35" t="s">
        <v>112</v>
      </c>
      <c r="C59" s="35" t="s">
        <v>113</v>
      </c>
      <c r="D59" s="34" t="s">
        <v>520</v>
      </c>
      <c r="E59" s="34" t="s">
        <v>544</v>
      </c>
      <c r="F59" s="34" t="s">
        <v>665</v>
      </c>
      <c r="G59" s="54"/>
    </row>
    <row r="60" spans="1:7" ht="15" customHeight="1" x14ac:dyDescent="0.2">
      <c r="A60" s="33">
        <v>10.9</v>
      </c>
      <c r="B60" s="35" t="s">
        <v>114</v>
      </c>
      <c r="C60" s="35" t="s">
        <v>115</v>
      </c>
      <c r="D60" s="34" t="s">
        <v>524</v>
      </c>
      <c r="E60" s="34" t="s">
        <v>544</v>
      </c>
      <c r="F60" s="34"/>
      <c r="G60" s="54"/>
    </row>
    <row r="61" spans="1:7" ht="15" customHeight="1" x14ac:dyDescent="0.2">
      <c r="A61" s="33">
        <v>10.1</v>
      </c>
      <c r="B61" s="35" t="s">
        <v>116</v>
      </c>
      <c r="C61" s="35" t="s">
        <v>117</v>
      </c>
      <c r="D61" s="34" t="s">
        <v>524</v>
      </c>
      <c r="E61" s="34" t="s">
        <v>544</v>
      </c>
      <c r="F61" s="34"/>
      <c r="G61" s="54"/>
    </row>
    <row r="62" spans="1:7" ht="15" customHeight="1" x14ac:dyDescent="0.2">
      <c r="A62" s="33">
        <v>10.11</v>
      </c>
      <c r="B62" s="35" t="s">
        <v>118</v>
      </c>
      <c r="C62" s="35" t="s">
        <v>119</v>
      </c>
      <c r="D62" s="34" t="s">
        <v>509</v>
      </c>
      <c r="E62" s="34" t="s">
        <v>544</v>
      </c>
      <c r="F62" s="34"/>
      <c r="G62" s="54"/>
    </row>
    <row r="63" spans="1:7" ht="15" customHeight="1" x14ac:dyDescent="0.2">
      <c r="A63" s="59">
        <v>40483</v>
      </c>
      <c r="B63" s="35" t="s">
        <v>60</v>
      </c>
      <c r="C63" s="35" t="s">
        <v>61</v>
      </c>
      <c r="D63" s="34" t="s">
        <v>513</v>
      </c>
      <c r="E63" s="34" t="s">
        <v>544</v>
      </c>
      <c r="F63" s="34"/>
      <c r="G63" s="54"/>
    </row>
    <row r="64" spans="1:7" ht="15" customHeight="1" x14ac:dyDescent="0.2">
      <c r="A64" s="59">
        <v>40484</v>
      </c>
      <c r="B64" s="35" t="s">
        <v>92</v>
      </c>
      <c r="C64" s="35" t="s">
        <v>93</v>
      </c>
      <c r="D64" s="34" t="s">
        <v>513</v>
      </c>
      <c r="E64" s="34" t="s">
        <v>544</v>
      </c>
      <c r="F64" s="34"/>
      <c r="G64" s="54"/>
    </row>
    <row r="65" spans="1:7" ht="15" customHeight="1" x14ac:dyDescent="0.2">
      <c r="A65" s="33">
        <v>10.119999999999999</v>
      </c>
      <c r="B65" s="35" t="s">
        <v>124</v>
      </c>
      <c r="C65" s="35" t="s">
        <v>125</v>
      </c>
      <c r="D65" s="34" t="s">
        <v>524</v>
      </c>
      <c r="E65" s="34" t="s">
        <v>544</v>
      </c>
      <c r="F65" s="34"/>
      <c r="G65" s="54"/>
    </row>
    <row r="66" spans="1:7" ht="15" customHeight="1" x14ac:dyDescent="0.2">
      <c r="A66" s="33">
        <v>10.130000000000001</v>
      </c>
      <c r="B66" s="35" t="s">
        <v>126</v>
      </c>
      <c r="C66" s="35" t="s">
        <v>127</v>
      </c>
      <c r="D66" s="34" t="s">
        <v>518</v>
      </c>
      <c r="E66" s="34" t="s">
        <v>544</v>
      </c>
      <c r="F66" s="34"/>
      <c r="G66" s="54"/>
    </row>
    <row r="67" spans="1:7" ht="15" customHeight="1" x14ac:dyDescent="0.2">
      <c r="A67" s="33">
        <v>10.14</v>
      </c>
      <c r="B67" s="35" t="s">
        <v>128</v>
      </c>
      <c r="C67" s="35" t="s">
        <v>129</v>
      </c>
      <c r="D67" s="34" t="s">
        <v>520</v>
      </c>
      <c r="E67" s="34" t="s">
        <v>544</v>
      </c>
      <c r="F67" s="34" t="s">
        <v>665</v>
      </c>
      <c r="G67" s="54"/>
    </row>
    <row r="68" spans="1:7" ht="15" customHeight="1" x14ac:dyDescent="0.2">
      <c r="A68" s="33">
        <v>10.15</v>
      </c>
      <c r="B68" s="35" t="s">
        <v>130</v>
      </c>
      <c r="C68" s="35" t="s">
        <v>131</v>
      </c>
      <c r="D68" s="34" t="s">
        <v>524</v>
      </c>
      <c r="E68" s="34" t="s">
        <v>544</v>
      </c>
      <c r="F68" s="34"/>
      <c r="G68" s="54"/>
    </row>
    <row r="69" spans="1:7" ht="15" customHeight="1" x14ac:dyDescent="0.2">
      <c r="A69" s="63">
        <v>11</v>
      </c>
      <c r="B69" s="35" t="s">
        <v>132</v>
      </c>
      <c r="C69" s="35" t="s">
        <v>133</v>
      </c>
      <c r="D69" s="34" t="s">
        <v>509</v>
      </c>
      <c r="E69" s="34" t="s">
        <v>541</v>
      </c>
      <c r="F69" s="34"/>
      <c r="G69" s="54"/>
    </row>
    <row r="70" spans="1:7" ht="15" customHeight="1" x14ac:dyDescent="0.2">
      <c r="A70" s="33">
        <v>11.1</v>
      </c>
      <c r="B70" s="35" t="s">
        <v>134</v>
      </c>
      <c r="C70" s="35" t="s">
        <v>135</v>
      </c>
      <c r="D70" s="34" t="s">
        <v>526</v>
      </c>
      <c r="E70" s="34" t="s">
        <v>544</v>
      </c>
      <c r="F70" s="34"/>
      <c r="G70" s="54"/>
    </row>
    <row r="71" spans="1:7" ht="15" customHeight="1" x14ac:dyDescent="0.2">
      <c r="A71" s="33">
        <v>11.2</v>
      </c>
      <c r="B71" s="35" t="s">
        <v>136</v>
      </c>
      <c r="C71" s="35" t="s">
        <v>137</v>
      </c>
      <c r="D71" s="34" t="s">
        <v>526</v>
      </c>
      <c r="E71" s="34" t="s">
        <v>544</v>
      </c>
      <c r="F71" s="34"/>
      <c r="G71" s="54"/>
    </row>
    <row r="72" spans="1:7" ht="15" customHeight="1" x14ac:dyDescent="0.2">
      <c r="A72" s="33">
        <v>11.3</v>
      </c>
      <c r="B72" s="35" t="s">
        <v>138</v>
      </c>
      <c r="C72" s="35" t="s">
        <v>139</v>
      </c>
      <c r="D72" s="34" t="s">
        <v>526</v>
      </c>
      <c r="E72" s="34" t="s">
        <v>544</v>
      </c>
      <c r="F72" s="34"/>
      <c r="G72" s="54"/>
    </row>
    <row r="73" spans="1:7" ht="15" customHeight="1" x14ac:dyDescent="0.2">
      <c r="A73" s="33">
        <v>11.4</v>
      </c>
      <c r="B73" s="35" t="s">
        <v>140</v>
      </c>
      <c r="C73" s="35" t="s">
        <v>141</v>
      </c>
      <c r="D73" s="34" t="s">
        <v>526</v>
      </c>
      <c r="E73" s="34" t="s">
        <v>544</v>
      </c>
      <c r="F73" s="34"/>
      <c r="G73" s="54"/>
    </row>
    <row r="74" spans="1:7" ht="15" customHeight="1" x14ac:dyDescent="0.2">
      <c r="A74" s="33">
        <v>11.5</v>
      </c>
      <c r="B74" s="35" t="s">
        <v>142</v>
      </c>
      <c r="C74" s="35" t="s">
        <v>143</v>
      </c>
      <c r="D74" s="34" t="s">
        <v>526</v>
      </c>
      <c r="E74" s="34" t="s">
        <v>544</v>
      </c>
      <c r="F74" s="34"/>
      <c r="G74" s="54"/>
    </row>
    <row r="75" spans="1:7" ht="15" customHeight="1" x14ac:dyDescent="0.2">
      <c r="A75" s="33">
        <v>11.6</v>
      </c>
      <c r="B75" s="35" t="s">
        <v>100</v>
      </c>
      <c r="C75" s="35" t="s">
        <v>101</v>
      </c>
      <c r="D75" s="34" t="s">
        <v>513</v>
      </c>
      <c r="E75" s="34" t="s">
        <v>544</v>
      </c>
      <c r="F75" s="34"/>
      <c r="G75" s="54"/>
    </row>
    <row r="76" spans="1:7" ht="15" customHeight="1" x14ac:dyDescent="0.2">
      <c r="A76" s="33">
        <v>11.7</v>
      </c>
      <c r="B76" s="35" t="s">
        <v>102</v>
      </c>
      <c r="C76" s="35" t="s">
        <v>103</v>
      </c>
      <c r="D76" s="34" t="s">
        <v>513</v>
      </c>
      <c r="E76" s="34" t="s">
        <v>669</v>
      </c>
      <c r="F76" s="34"/>
      <c r="G76" s="54"/>
    </row>
    <row r="77" spans="1:7" ht="15" customHeight="1" x14ac:dyDescent="0.2">
      <c r="A77" s="59">
        <v>40725</v>
      </c>
      <c r="B77" s="35" t="s">
        <v>144</v>
      </c>
      <c r="C77" s="35" t="s">
        <v>145</v>
      </c>
      <c r="D77" s="34" t="s">
        <v>513</v>
      </c>
      <c r="E77" s="34" t="s">
        <v>544</v>
      </c>
      <c r="F77" s="34"/>
      <c r="G77" s="54"/>
    </row>
    <row r="78" spans="1:7" ht="15" customHeight="1" x14ac:dyDescent="0.2">
      <c r="A78" s="33">
        <v>11.8</v>
      </c>
      <c r="B78" s="35" t="s">
        <v>150</v>
      </c>
      <c r="C78" s="35" t="s">
        <v>151</v>
      </c>
      <c r="D78" s="34" t="s">
        <v>520</v>
      </c>
      <c r="E78" s="34" t="s">
        <v>544</v>
      </c>
      <c r="F78" s="34" t="s">
        <v>665</v>
      </c>
      <c r="G78" s="54"/>
    </row>
    <row r="79" spans="1:7" ht="15" customHeight="1" x14ac:dyDescent="0.2">
      <c r="A79" s="63">
        <v>12</v>
      </c>
      <c r="B79" s="35" t="s">
        <v>152</v>
      </c>
      <c r="C79" s="35" t="s">
        <v>153</v>
      </c>
      <c r="D79" s="34" t="s">
        <v>509</v>
      </c>
      <c r="E79" s="34" t="s">
        <v>541</v>
      </c>
      <c r="F79" s="34"/>
      <c r="G79" s="54"/>
    </row>
    <row r="80" spans="1:7" ht="15" customHeight="1" x14ac:dyDescent="0.2">
      <c r="A80" s="33">
        <v>12.1</v>
      </c>
      <c r="B80" s="35" t="s">
        <v>148</v>
      </c>
      <c r="C80" s="35" t="s">
        <v>149</v>
      </c>
      <c r="D80" s="34" t="s">
        <v>513</v>
      </c>
      <c r="E80" s="34" t="s">
        <v>674</v>
      </c>
      <c r="F80" s="34"/>
      <c r="G80" s="54"/>
    </row>
    <row r="81" spans="1:7" ht="15" customHeight="1" x14ac:dyDescent="0.2">
      <c r="A81" s="33">
        <v>12.2</v>
      </c>
      <c r="B81" s="35" t="s">
        <v>156</v>
      </c>
      <c r="C81" s="35" t="s">
        <v>157</v>
      </c>
      <c r="D81" s="34" t="s">
        <v>513</v>
      </c>
      <c r="E81" s="34" t="s">
        <v>544</v>
      </c>
      <c r="F81" s="34"/>
      <c r="G81" s="54"/>
    </row>
    <row r="82" spans="1:7" ht="15" customHeight="1" x14ac:dyDescent="0.2">
      <c r="A82" s="59">
        <v>40940</v>
      </c>
      <c r="B82" s="35" t="s">
        <v>160</v>
      </c>
      <c r="C82" s="35" t="s">
        <v>161</v>
      </c>
      <c r="D82" s="34" t="s">
        <v>513</v>
      </c>
      <c r="E82" s="34" t="s">
        <v>544</v>
      </c>
      <c r="F82" s="34"/>
      <c r="G82" s="54"/>
    </row>
    <row r="83" spans="1:7" ht="15" customHeight="1" x14ac:dyDescent="0.2">
      <c r="A83" s="33">
        <v>12.3</v>
      </c>
      <c r="B83" s="35" t="s">
        <v>164</v>
      </c>
      <c r="C83" s="35" t="s">
        <v>165</v>
      </c>
      <c r="D83" s="34" t="s">
        <v>513</v>
      </c>
      <c r="E83" s="34" t="s">
        <v>544</v>
      </c>
      <c r="F83" s="34"/>
      <c r="G83" s="54"/>
    </row>
    <row r="84" spans="1:7" ht="15" customHeight="1" x14ac:dyDescent="0.2">
      <c r="A84" s="33">
        <v>12.4</v>
      </c>
      <c r="B84" s="35" t="s">
        <v>166</v>
      </c>
      <c r="C84" s="35" t="s">
        <v>167</v>
      </c>
      <c r="D84" s="34" t="s">
        <v>513</v>
      </c>
      <c r="E84" s="34" t="s">
        <v>544</v>
      </c>
      <c r="F84" s="34"/>
      <c r="G84" s="54"/>
    </row>
    <row r="85" spans="1:7" ht="15" customHeight="1" x14ac:dyDescent="0.2">
      <c r="A85" s="33">
        <v>12.5</v>
      </c>
      <c r="B85" s="35" t="s">
        <v>172</v>
      </c>
      <c r="C85" s="35" t="s">
        <v>173</v>
      </c>
      <c r="D85" s="34" t="s">
        <v>513</v>
      </c>
      <c r="E85" s="34" t="s">
        <v>544</v>
      </c>
      <c r="F85" s="34"/>
      <c r="G85" s="54"/>
    </row>
    <row r="86" spans="1:7" ht="15" customHeight="1" x14ac:dyDescent="0.2">
      <c r="A86" s="33">
        <v>12.6</v>
      </c>
      <c r="B86" s="35" t="s">
        <v>17</v>
      </c>
      <c r="C86" s="35" t="s">
        <v>18</v>
      </c>
      <c r="D86" s="34" t="s">
        <v>511</v>
      </c>
      <c r="E86" s="34" t="s">
        <v>540</v>
      </c>
      <c r="F86" s="34"/>
      <c r="G86" s="54"/>
    </row>
    <row r="87" spans="1:7" ht="15" customHeight="1" x14ac:dyDescent="0.2">
      <c r="A87" s="33">
        <v>12.7</v>
      </c>
      <c r="B87" s="35" t="s">
        <v>168</v>
      </c>
      <c r="C87" s="35" t="s">
        <v>169</v>
      </c>
      <c r="D87" s="34" t="s">
        <v>524</v>
      </c>
      <c r="E87" s="34" t="s">
        <v>544</v>
      </c>
      <c r="F87" s="34"/>
      <c r="G87" s="54"/>
    </row>
    <row r="88" spans="1:7" ht="15" customHeight="1" x14ac:dyDescent="0.2">
      <c r="A88" s="59">
        <v>41091</v>
      </c>
      <c r="B88" s="35" t="s">
        <v>170</v>
      </c>
      <c r="C88" s="35" t="s">
        <v>171</v>
      </c>
      <c r="D88" s="34" t="s">
        <v>526</v>
      </c>
      <c r="E88" s="34" t="s">
        <v>676</v>
      </c>
      <c r="F88" s="34"/>
      <c r="G88" s="54"/>
    </row>
    <row r="89" spans="1:7" ht="15" customHeight="1" x14ac:dyDescent="0.2">
      <c r="A89" s="33">
        <v>12.8</v>
      </c>
      <c r="B89" s="35" t="s">
        <v>98</v>
      </c>
      <c r="C89" s="35" t="s">
        <v>99</v>
      </c>
      <c r="D89" s="34" t="s">
        <v>511</v>
      </c>
      <c r="E89" s="34" t="s">
        <v>544</v>
      </c>
      <c r="F89" s="34"/>
      <c r="G89" s="54"/>
    </row>
    <row r="90" spans="1:7" ht="15" customHeight="1" x14ac:dyDescent="0.2">
      <c r="A90" s="33">
        <v>12.9</v>
      </c>
      <c r="B90" s="35" t="s">
        <v>174</v>
      </c>
      <c r="C90" s="35" t="s">
        <v>175</v>
      </c>
      <c r="D90" s="34" t="s">
        <v>517</v>
      </c>
      <c r="E90" s="34" t="s">
        <v>544</v>
      </c>
      <c r="F90" s="34"/>
      <c r="G90" s="54"/>
    </row>
    <row r="91" spans="1:7" ht="15" customHeight="1" x14ac:dyDescent="0.2">
      <c r="A91" s="33">
        <v>12.1</v>
      </c>
      <c r="B91" s="35" t="s">
        <v>154</v>
      </c>
      <c r="C91" s="35" t="s">
        <v>155</v>
      </c>
      <c r="D91" s="34" t="s">
        <v>511</v>
      </c>
      <c r="E91" s="34" t="s">
        <v>542</v>
      </c>
      <c r="F91" s="34"/>
      <c r="G91" s="54"/>
    </row>
    <row r="92" spans="1:7" ht="15" customHeight="1" x14ac:dyDescent="0.2">
      <c r="A92" s="33">
        <v>12.11</v>
      </c>
      <c r="B92" s="35" t="s">
        <v>176</v>
      </c>
      <c r="C92" s="35" t="s">
        <v>177</v>
      </c>
      <c r="D92" s="34" t="s">
        <v>511</v>
      </c>
      <c r="E92" s="34" t="s">
        <v>544</v>
      </c>
      <c r="F92" s="34"/>
      <c r="G92" s="54"/>
    </row>
    <row r="93" spans="1:7" ht="15" customHeight="1" x14ac:dyDescent="0.2">
      <c r="A93" s="33">
        <v>12.12</v>
      </c>
      <c r="B93" s="35" t="s">
        <v>178</v>
      </c>
      <c r="C93" s="35" t="s">
        <v>179</v>
      </c>
      <c r="D93" s="34" t="s">
        <v>511</v>
      </c>
      <c r="E93" s="34" t="s">
        <v>544</v>
      </c>
      <c r="F93" s="34"/>
      <c r="G93" s="54"/>
    </row>
    <row r="94" spans="1:7" ht="15" customHeight="1" x14ac:dyDescent="0.2">
      <c r="A94" s="33">
        <v>12.13</v>
      </c>
      <c r="B94" s="35" t="s">
        <v>182</v>
      </c>
      <c r="C94" s="35" t="s">
        <v>183</v>
      </c>
      <c r="D94" s="34" t="s">
        <v>517</v>
      </c>
      <c r="E94" s="34" t="s">
        <v>544</v>
      </c>
      <c r="F94" s="34"/>
      <c r="G94" s="54"/>
    </row>
    <row r="95" spans="1:7" ht="15" customHeight="1" x14ac:dyDescent="0.2">
      <c r="A95" s="64">
        <v>13</v>
      </c>
      <c r="B95" s="35" t="s">
        <v>184</v>
      </c>
      <c r="C95" s="35" t="s">
        <v>185</v>
      </c>
      <c r="D95" s="34" t="s">
        <v>514</v>
      </c>
      <c r="E95" s="34" t="s">
        <v>545</v>
      </c>
      <c r="F95" s="34"/>
      <c r="G95" s="54"/>
    </row>
    <row r="96" spans="1:7" ht="15" customHeight="1" x14ac:dyDescent="0.2">
      <c r="A96" s="33">
        <v>13.1</v>
      </c>
      <c r="B96" s="35" t="s">
        <v>186</v>
      </c>
      <c r="C96" s="35" t="s">
        <v>187</v>
      </c>
      <c r="D96" s="34" t="s">
        <v>514</v>
      </c>
      <c r="E96" s="34" t="s">
        <v>544</v>
      </c>
      <c r="F96" s="34"/>
      <c r="G96" s="54"/>
    </row>
    <row r="97" spans="1:7" ht="15" customHeight="1" x14ac:dyDescent="0.2">
      <c r="A97" s="33">
        <v>13.2</v>
      </c>
      <c r="B97" s="35" t="s">
        <v>188</v>
      </c>
      <c r="C97" s="35" t="s">
        <v>189</v>
      </c>
      <c r="D97" s="34" t="s">
        <v>514</v>
      </c>
      <c r="E97" s="34" t="s">
        <v>544</v>
      </c>
      <c r="F97" s="34"/>
      <c r="G97" s="54"/>
    </row>
    <row r="98" spans="1:7" ht="15" customHeight="1" x14ac:dyDescent="0.2">
      <c r="A98" s="33">
        <v>13.3</v>
      </c>
      <c r="B98" s="35" t="s">
        <v>190</v>
      </c>
      <c r="C98" s="35" t="s">
        <v>191</v>
      </c>
      <c r="D98" s="34" t="s">
        <v>514</v>
      </c>
      <c r="E98" s="34" t="s">
        <v>544</v>
      </c>
      <c r="F98" s="34"/>
      <c r="G98" s="54"/>
    </row>
    <row r="99" spans="1:7" ht="15" customHeight="1" x14ac:dyDescent="0.2">
      <c r="A99" s="63">
        <v>14</v>
      </c>
      <c r="B99" s="35" t="s">
        <v>192</v>
      </c>
      <c r="C99" s="35" t="s">
        <v>193</v>
      </c>
      <c r="D99" s="34" t="s">
        <v>514</v>
      </c>
      <c r="E99" s="34" t="s">
        <v>541</v>
      </c>
      <c r="F99" s="34"/>
      <c r="G99" s="54"/>
    </row>
    <row r="100" spans="1:7" ht="15" customHeight="1" x14ac:dyDescent="0.2">
      <c r="A100" s="33">
        <v>14.1</v>
      </c>
      <c r="B100" s="35" t="s">
        <v>194</v>
      </c>
      <c r="C100" s="35" t="s">
        <v>195</v>
      </c>
      <c r="D100" s="34" t="s">
        <v>514</v>
      </c>
      <c r="E100" s="34" t="s">
        <v>544</v>
      </c>
      <c r="F100" s="34"/>
      <c r="G100" s="54"/>
    </row>
    <row r="101" spans="1:7" ht="15" customHeight="1" x14ac:dyDescent="0.2">
      <c r="A101" s="63">
        <v>15</v>
      </c>
      <c r="B101" s="35" t="s">
        <v>196</v>
      </c>
      <c r="C101" s="35" t="s">
        <v>197</v>
      </c>
      <c r="D101" s="34" t="s">
        <v>511</v>
      </c>
      <c r="E101" s="34" t="s">
        <v>541</v>
      </c>
      <c r="F101" s="34"/>
      <c r="G101" s="54"/>
    </row>
    <row r="102" spans="1:7" ht="15" customHeight="1" x14ac:dyDescent="0.2">
      <c r="A102" s="33">
        <v>15.1</v>
      </c>
      <c r="B102" s="35" t="s">
        <v>228</v>
      </c>
      <c r="C102" s="35" t="s">
        <v>229</v>
      </c>
      <c r="D102" s="34" t="s">
        <v>511</v>
      </c>
      <c r="E102" s="34" t="s">
        <v>668</v>
      </c>
      <c r="F102" s="34"/>
      <c r="G102" s="54"/>
    </row>
    <row r="103" spans="1:7" ht="15" customHeight="1" x14ac:dyDescent="0.2">
      <c r="A103" s="63">
        <v>16</v>
      </c>
      <c r="B103" s="35" t="s">
        <v>200</v>
      </c>
      <c r="C103" s="35" t="s">
        <v>201</v>
      </c>
      <c r="D103" s="34" t="s">
        <v>509</v>
      </c>
      <c r="E103" s="34" t="s">
        <v>541</v>
      </c>
      <c r="F103" s="34"/>
      <c r="G103" s="54"/>
    </row>
    <row r="104" spans="1:7" ht="15" customHeight="1" x14ac:dyDescent="0.2">
      <c r="A104" s="33">
        <v>16.100000000000001</v>
      </c>
      <c r="B104" s="35" t="s">
        <v>202</v>
      </c>
      <c r="C104" s="35" t="s">
        <v>203</v>
      </c>
      <c r="D104" s="34" t="s">
        <v>524</v>
      </c>
      <c r="E104" s="34" t="s">
        <v>544</v>
      </c>
      <c r="F104" s="34"/>
      <c r="G104" s="54"/>
    </row>
    <row r="105" spans="1:7" ht="15" customHeight="1" x14ac:dyDescent="0.2">
      <c r="A105" s="33">
        <v>16.2</v>
      </c>
      <c r="B105" s="35" t="s">
        <v>204</v>
      </c>
      <c r="C105" s="35" t="s">
        <v>205</v>
      </c>
      <c r="D105" s="34" t="s">
        <v>524</v>
      </c>
      <c r="E105" s="34" t="s">
        <v>544</v>
      </c>
      <c r="F105" s="34"/>
      <c r="G105" s="54"/>
    </row>
    <row r="106" spans="1:7" ht="15" customHeight="1" x14ac:dyDescent="0.2">
      <c r="A106" s="33">
        <v>16.3</v>
      </c>
      <c r="B106" s="35" t="s">
        <v>248</v>
      </c>
      <c r="C106" s="35" t="s">
        <v>249</v>
      </c>
      <c r="D106" s="34" t="s">
        <v>511</v>
      </c>
      <c r="E106" s="34" t="s">
        <v>668</v>
      </c>
      <c r="F106" s="34"/>
      <c r="G106" s="54"/>
    </row>
    <row r="107" spans="1:7" ht="15" customHeight="1" x14ac:dyDescent="0.2">
      <c r="A107" s="63">
        <v>17</v>
      </c>
      <c r="B107" s="35" t="s">
        <v>208</v>
      </c>
      <c r="C107" s="35" t="s">
        <v>209</v>
      </c>
      <c r="D107" s="34" t="s">
        <v>509</v>
      </c>
      <c r="E107" s="34" t="s">
        <v>541</v>
      </c>
      <c r="F107" s="34"/>
      <c r="G107" s="54"/>
    </row>
    <row r="108" spans="1:7" ht="15" customHeight="1" x14ac:dyDescent="0.2">
      <c r="A108" s="33">
        <v>17.100000000000001</v>
      </c>
      <c r="B108" s="35" t="s">
        <v>210</v>
      </c>
      <c r="C108" s="35" t="s">
        <v>211</v>
      </c>
      <c r="D108" s="34" t="s">
        <v>509</v>
      </c>
      <c r="E108" s="34" t="s">
        <v>544</v>
      </c>
      <c r="F108" s="34"/>
      <c r="G108" s="54"/>
    </row>
    <row r="109" spans="1:7" ht="15" customHeight="1" x14ac:dyDescent="0.2">
      <c r="A109" s="33">
        <v>17.2</v>
      </c>
      <c r="B109" s="35" t="s">
        <v>212</v>
      </c>
      <c r="C109" s="35" t="s">
        <v>213</v>
      </c>
      <c r="D109" s="34" t="s">
        <v>509</v>
      </c>
      <c r="E109" s="34" t="s">
        <v>544</v>
      </c>
      <c r="F109" s="34"/>
      <c r="G109" s="54"/>
    </row>
    <row r="110" spans="1:7" ht="15" customHeight="1" x14ac:dyDescent="0.2">
      <c r="A110" s="33">
        <v>17.3</v>
      </c>
      <c r="B110" s="35" t="s">
        <v>19</v>
      </c>
      <c r="C110" s="35" t="s">
        <v>20</v>
      </c>
      <c r="D110" s="34" t="s">
        <v>512</v>
      </c>
      <c r="E110" s="34" t="s">
        <v>543</v>
      </c>
      <c r="F110" s="34"/>
      <c r="G110" s="54"/>
    </row>
    <row r="111" spans="1:7" ht="15" customHeight="1" x14ac:dyDescent="0.2">
      <c r="A111" s="64">
        <v>18</v>
      </c>
      <c r="B111" s="35" t="s">
        <v>216</v>
      </c>
      <c r="C111" s="35" t="s">
        <v>217</v>
      </c>
      <c r="D111" s="34" t="s">
        <v>509</v>
      </c>
      <c r="E111" s="34" t="s">
        <v>545</v>
      </c>
      <c r="F111" s="34"/>
      <c r="G111" s="54"/>
    </row>
    <row r="112" spans="1:7" ht="15" customHeight="1" x14ac:dyDescent="0.2">
      <c r="A112" s="33">
        <v>18.100000000000001</v>
      </c>
      <c r="B112" s="35" t="s">
        <v>218</v>
      </c>
      <c r="C112" s="35" t="s">
        <v>219</v>
      </c>
      <c r="D112" s="34" t="s">
        <v>509</v>
      </c>
      <c r="E112" s="34" t="s">
        <v>668</v>
      </c>
      <c r="F112" s="34"/>
      <c r="G112" s="54"/>
    </row>
    <row r="113" spans="1:7" ht="15" customHeight="1" x14ac:dyDescent="0.2">
      <c r="A113" s="33">
        <v>18.2</v>
      </c>
      <c r="B113" s="35" t="s">
        <v>220</v>
      </c>
      <c r="C113" s="35" t="s">
        <v>221</v>
      </c>
      <c r="D113" s="34" t="s">
        <v>509</v>
      </c>
      <c r="E113" s="34" t="s">
        <v>668</v>
      </c>
      <c r="F113" s="34"/>
      <c r="G113" s="54"/>
    </row>
    <row r="114" spans="1:7" ht="15" customHeight="1" x14ac:dyDescent="0.2">
      <c r="A114" s="33">
        <v>18.3</v>
      </c>
      <c r="B114" s="35" t="s">
        <v>222</v>
      </c>
      <c r="C114" s="35" t="s">
        <v>223</v>
      </c>
      <c r="D114" s="34" t="s">
        <v>509</v>
      </c>
      <c r="E114" s="34" t="s">
        <v>668</v>
      </c>
      <c r="F114" s="34"/>
      <c r="G114" s="54"/>
    </row>
    <row r="115" spans="1:7" ht="15" customHeight="1" x14ac:dyDescent="0.2">
      <c r="A115" s="64">
        <v>19</v>
      </c>
      <c r="B115" s="35" t="s">
        <v>224</v>
      </c>
      <c r="C115" s="35" t="s">
        <v>225</v>
      </c>
      <c r="D115" s="34" t="s">
        <v>509</v>
      </c>
      <c r="E115" s="34" t="s">
        <v>545</v>
      </c>
      <c r="F115" s="34"/>
      <c r="G115" s="54"/>
    </row>
    <row r="116" spans="1:7" ht="15" customHeight="1" x14ac:dyDescent="0.2">
      <c r="A116" s="33">
        <v>19.100000000000001</v>
      </c>
      <c r="B116" s="35" t="s">
        <v>226</v>
      </c>
      <c r="C116" s="35" t="s">
        <v>227</v>
      </c>
      <c r="D116" s="34" t="s">
        <v>509</v>
      </c>
      <c r="E116" s="34" t="s">
        <v>668</v>
      </c>
      <c r="F116" s="34"/>
      <c r="G116" s="54"/>
    </row>
    <row r="117" spans="1:7" ht="15" customHeight="1" x14ac:dyDescent="0.2">
      <c r="A117" s="33">
        <v>19.2</v>
      </c>
      <c r="B117" s="35" t="s">
        <v>84</v>
      </c>
      <c r="C117" s="35" t="s">
        <v>85</v>
      </c>
      <c r="D117" s="34" t="s">
        <v>512</v>
      </c>
      <c r="E117" s="34" t="s">
        <v>544</v>
      </c>
      <c r="F117" s="34"/>
      <c r="G117" s="54"/>
    </row>
    <row r="118" spans="1:7" ht="15" customHeight="1" x14ac:dyDescent="0.2">
      <c r="A118" s="33">
        <v>19.3</v>
      </c>
      <c r="B118" s="35" t="s">
        <v>146</v>
      </c>
      <c r="C118" s="35" t="s">
        <v>147</v>
      </c>
      <c r="D118" s="34" t="s">
        <v>512</v>
      </c>
      <c r="E118" s="34" t="s">
        <v>544</v>
      </c>
      <c r="F118" s="34"/>
      <c r="G118" s="54"/>
    </row>
    <row r="119" spans="1:7" ht="15" customHeight="1" x14ac:dyDescent="0.2">
      <c r="A119" s="64">
        <v>20</v>
      </c>
      <c r="B119" s="35" t="s">
        <v>232</v>
      </c>
      <c r="C119" s="35" t="s">
        <v>233</v>
      </c>
      <c r="D119" s="34" t="s">
        <v>509</v>
      </c>
      <c r="E119" s="34" t="s">
        <v>545</v>
      </c>
      <c r="F119" s="34"/>
      <c r="G119" s="54"/>
    </row>
    <row r="120" spans="1:7" ht="15" customHeight="1" x14ac:dyDescent="0.2">
      <c r="A120" s="33">
        <v>20.100000000000001</v>
      </c>
      <c r="B120" s="35" t="s">
        <v>234</v>
      </c>
      <c r="C120" s="35" t="s">
        <v>235</v>
      </c>
      <c r="D120" s="34" t="s">
        <v>509</v>
      </c>
      <c r="E120" s="34" t="s">
        <v>668</v>
      </c>
      <c r="F120" s="34"/>
      <c r="G120" s="54"/>
    </row>
    <row r="121" spans="1:7" ht="15" customHeight="1" x14ac:dyDescent="0.2">
      <c r="A121" s="33">
        <v>20.2</v>
      </c>
      <c r="B121" s="35" t="s">
        <v>236</v>
      </c>
      <c r="C121" s="35" t="s">
        <v>237</v>
      </c>
      <c r="D121" s="34" t="s">
        <v>509</v>
      </c>
      <c r="E121" s="34" t="s">
        <v>668</v>
      </c>
      <c r="F121" s="34"/>
      <c r="G121" s="54"/>
    </row>
    <row r="122" spans="1:7" ht="15" customHeight="1" x14ac:dyDescent="0.2">
      <c r="A122" s="33">
        <v>20.3</v>
      </c>
      <c r="B122" s="35" t="s">
        <v>238</v>
      </c>
      <c r="C122" s="35" t="s">
        <v>239</v>
      </c>
      <c r="D122" s="34" t="s">
        <v>509</v>
      </c>
      <c r="E122" s="34" t="s">
        <v>668</v>
      </c>
      <c r="F122" s="34"/>
      <c r="G122" s="54"/>
    </row>
    <row r="123" spans="1:7" ht="15" customHeight="1" x14ac:dyDescent="0.2">
      <c r="A123" s="33">
        <v>20.399999999999999</v>
      </c>
      <c r="B123" s="35" t="s">
        <v>240</v>
      </c>
      <c r="C123" s="35" t="s">
        <v>241</v>
      </c>
      <c r="D123" s="34" t="s">
        <v>509</v>
      </c>
      <c r="E123" s="34" t="s">
        <v>668</v>
      </c>
      <c r="F123" s="34"/>
      <c r="G123" s="54"/>
    </row>
    <row r="124" spans="1:7" ht="15" customHeight="1" x14ac:dyDescent="0.2">
      <c r="A124" s="64">
        <v>21</v>
      </c>
      <c r="B124" s="35" t="s">
        <v>242</v>
      </c>
      <c r="C124" s="35" t="s">
        <v>243</v>
      </c>
      <c r="D124" s="34" t="s">
        <v>518</v>
      </c>
      <c r="E124" s="34" t="s">
        <v>545</v>
      </c>
      <c r="F124" s="34"/>
      <c r="G124" s="54"/>
    </row>
    <row r="125" spans="1:7" ht="15" customHeight="1" x14ac:dyDescent="0.2">
      <c r="A125" s="33">
        <v>21.1</v>
      </c>
      <c r="B125" s="35" t="s">
        <v>244</v>
      </c>
      <c r="C125" s="35" t="s">
        <v>245</v>
      </c>
      <c r="D125" s="34" t="s">
        <v>518</v>
      </c>
      <c r="E125" s="34" t="s">
        <v>668</v>
      </c>
      <c r="F125" s="34"/>
      <c r="G125" s="54"/>
    </row>
    <row r="126" spans="1:7" ht="15" customHeight="1" x14ac:dyDescent="0.2">
      <c r="A126" s="33">
        <v>21.2</v>
      </c>
      <c r="B126" s="35" t="s">
        <v>230</v>
      </c>
      <c r="C126" s="35" t="s">
        <v>231</v>
      </c>
      <c r="D126" s="34" t="s">
        <v>512</v>
      </c>
      <c r="E126" s="34" t="s">
        <v>668</v>
      </c>
      <c r="F126" s="34"/>
      <c r="G126" s="54"/>
    </row>
    <row r="127" spans="1:7" ht="15" customHeight="1" x14ac:dyDescent="0.2">
      <c r="A127" s="33">
        <v>21.3</v>
      </c>
      <c r="B127" s="35" t="s">
        <v>246</v>
      </c>
      <c r="C127" s="35" t="s">
        <v>247</v>
      </c>
      <c r="D127" s="34" t="s">
        <v>512</v>
      </c>
      <c r="E127" s="34" t="s">
        <v>668</v>
      </c>
      <c r="F127" s="34"/>
      <c r="G127" s="54"/>
    </row>
    <row r="128" spans="1:7" ht="15" customHeight="1" x14ac:dyDescent="0.2">
      <c r="A128" s="33">
        <v>21.4</v>
      </c>
      <c r="B128" s="35" t="s">
        <v>250</v>
      </c>
      <c r="C128" s="35" t="s">
        <v>251</v>
      </c>
      <c r="D128" s="34" t="s">
        <v>509</v>
      </c>
      <c r="E128" s="34" t="s">
        <v>668</v>
      </c>
      <c r="F128" s="34"/>
      <c r="G128" s="54"/>
    </row>
    <row r="129" spans="1:1" ht="15" customHeight="1" x14ac:dyDescent="0.2">
      <c r="A129" s="36"/>
    </row>
  </sheetData>
  <conditionalFormatting sqref="G1:G1048576">
    <cfRule type="expression" dxfId="16" priority="1">
      <formula>$P1="Pagado"</formula>
    </cfRule>
    <cfRule type="expression" dxfId="15" priority="3">
      <formula>$O1&lt;0</formula>
    </cfRule>
    <cfRule type="expression" dxfId="14" priority="4">
      <formula>$P1="ID"</formula>
    </cfRule>
  </conditionalFormatting>
  <conditionalFormatting sqref="G1:G1048576">
    <cfRule type="iconSet" priority="2">
      <iconSet iconSet="3Symbols" showValue="0">
        <cfvo type="percent" val="0"/>
        <cfvo type="num" val="-1" gte="0"/>
        <cfvo type="num" val="0" gte="0"/>
      </iconSet>
    </cfRule>
  </conditionalFormatting>
  <pageMargins left="0.25" right="0.25" top="0.75" bottom="0.75" header="0.3" footer="0.3"/>
  <pageSetup scale="29" orientation="landscape" horizontalDpi="200" verticalDpi="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workbookViewId="0"/>
    <sheetView workbookViewId="1"/>
  </sheetViews>
  <sheetFormatPr baseColWidth="10" defaultRowHeight="12.75" x14ac:dyDescent="0.3"/>
  <cols>
    <col min="1" max="1" width="11.42578125" style="6"/>
    <col min="2" max="2" width="54.85546875" style="6" bestFit="1" customWidth="1"/>
    <col min="3" max="3" width="63.42578125" style="6" bestFit="1" customWidth="1"/>
    <col min="4" max="16384" width="11.42578125" style="6"/>
  </cols>
  <sheetData>
    <row r="3" spans="2:3" x14ac:dyDescent="0.3">
      <c r="B3" s="6" t="s">
        <v>1</v>
      </c>
      <c r="C3" s="6" t="s">
        <v>36</v>
      </c>
    </row>
    <row r="4" spans="2:3" x14ac:dyDescent="0.3">
      <c r="B4" s="6" t="s">
        <v>2</v>
      </c>
      <c r="C4" s="6" t="s">
        <v>53</v>
      </c>
    </row>
    <row r="5" spans="2:3" x14ac:dyDescent="0.3">
      <c r="B5" s="6" t="s">
        <v>3</v>
      </c>
      <c r="C5" s="6" t="s">
        <v>94</v>
      </c>
    </row>
    <row r="6" spans="2:3" x14ac:dyDescent="0.3">
      <c r="B6" s="6" t="s">
        <v>4</v>
      </c>
      <c r="C6" s="6" t="s">
        <v>132</v>
      </c>
    </row>
    <row r="7" spans="2:3" x14ac:dyDescent="0.3">
      <c r="B7" s="6" t="s">
        <v>5</v>
      </c>
      <c r="C7" s="6" t="s">
        <v>152</v>
      </c>
    </row>
    <row r="8" spans="2:3" x14ac:dyDescent="0.3">
      <c r="C8" s="6" t="s">
        <v>184</v>
      </c>
    </row>
    <row r="9" spans="2:3" x14ac:dyDescent="0.3">
      <c r="C9" s="6" t="s">
        <v>192</v>
      </c>
    </row>
    <row r="10" spans="2:3" x14ac:dyDescent="0.3">
      <c r="C10" s="6" t="s">
        <v>196</v>
      </c>
    </row>
    <row r="11" spans="2:3" x14ac:dyDescent="0.3">
      <c r="C11" s="6" t="s">
        <v>200</v>
      </c>
    </row>
    <row r="12" spans="2:3" x14ac:dyDescent="0.3">
      <c r="C12" s="6" t="s">
        <v>208</v>
      </c>
    </row>
    <row r="13" spans="2:3" x14ac:dyDescent="0.3">
      <c r="C13" s="6" t="s">
        <v>216</v>
      </c>
    </row>
    <row r="14" spans="2:3" x14ac:dyDescent="0.3">
      <c r="C14" s="6" t="s">
        <v>224</v>
      </c>
    </row>
    <row r="15" spans="2:3" x14ac:dyDescent="0.3">
      <c r="C15" s="6" t="s">
        <v>232</v>
      </c>
    </row>
    <row r="16" spans="2:3" x14ac:dyDescent="0.3">
      <c r="C16" s="6" t="s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G1" sqref="G1:G63"/>
    </sheetView>
    <sheetView workbookViewId="1"/>
  </sheetViews>
  <sheetFormatPr baseColWidth="10" defaultColWidth="8" defaultRowHeight="12.75" x14ac:dyDescent="0.3"/>
  <cols>
    <col min="1" max="1" width="4.7109375" style="6" customWidth="1"/>
    <col min="2" max="2" width="5" style="6" customWidth="1"/>
    <col min="3" max="3" width="37.28515625" style="6" customWidth="1"/>
    <col min="4" max="4" width="26.85546875" style="6" customWidth="1"/>
    <col min="5" max="5" width="3.28515625" style="6" customWidth="1"/>
    <col min="6" max="7" width="5" style="6" customWidth="1"/>
    <col min="8" max="8" width="37.28515625" style="6" customWidth="1"/>
    <col min="9" max="9" width="28.5703125" style="6" customWidth="1"/>
    <col min="10" max="16384" width="8" style="6"/>
  </cols>
  <sheetData>
    <row r="1" spans="1:9" ht="9" customHeight="1" x14ac:dyDescent="0.2">
      <c r="A1" s="12">
        <v>1</v>
      </c>
      <c r="B1" s="13">
        <v>1</v>
      </c>
      <c r="C1" s="7" t="s">
        <v>252</v>
      </c>
      <c r="D1" s="7" t="s">
        <v>253</v>
      </c>
      <c r="E1" s="65"/>
      <c r="F1" s="14"/>
      <c r="G1" s="15">
        <v>10.130000000000001</v>
      </c>
      <c r="H1" s="16" t="s">
        <v>254</v>
      </c>
      <c r="I1" s="16" t="s">
        <v>255</v>
      </c>
    </row>
    <row r="2" spans="1:9" ht="9" customHeight="1" x14ac:dyDescent="0.2">
      <c r="A2" s="14"/>
      <c r="B2" s="17">
        <v>1.1000000000000001</v>
      </c>
      <c r="C2" s="16" t="s">
        <v>256</v>
      </c>
      <c r="D2" s="16" t="s">
        <v>257</v>
      </c>
      <c r="E2" s="66"/>
      <c r="F2" s="14"/>
      <c r="G2" s="15">
        <v>10.14</v>
      </c>
      <c r="H2" s="16" t="s">
        <v>258</v>
      </c>
      <c r="I2" s="16" t="s">
        <v>259</v>
      </c>
    </row>
    <row r="3" spans="1:9" ht="9" customHeight="1" x14ac:dyDescent="0.2">
      <c r="A3" s="18">
        <v>2</v>
      </c>
      <c r="B3" s="13">
        <v>2</v>
      </c>
      <c r="C3" s="7" t="s">
        <v>260</v>
      </c>
      <c r="D3" s="19"/>
      <c r="E3" s="66"/>
      <c r="F3" s="14"/>
      <c r="G3" s="15">
        <v>10.15</v>
      </c>
      <c r="H3" s="16" t="s">
        <v>261</v>
      </c>
      <c r="I3" s="16" t="s">
        <v>262</v>
      </c>
    </row>
    <row r="4" spans="1:9" ht="9" customHeight="1" x14ac:dyDescent="0.2">
      <c r="A4" s="19"/>
      <c r="B4" s="17">
        <v>2.1</v>
      </c>
      <c r="C4" s="16" t="s">
        <v>263</v>
      </c>
      <c r="D4" s="16" t="s">
        <v>264</v>
      </c>
      <c r="E4" s="66"/>
      <c r="F4" s="12">
        <v>11</v>
      </c>
      <c r="G4" s="13">
        <v>11</v>
      </c>
      <c r="H4" s="7" t="s">
        <v>265</v>
      </c>
      <c r="I4" s="8" t="s">
        <v>266</v>
      </c>
    </row>
    <row r="5" spans="1:9" ht="9" customHeight="1" x14ac:dyDescent="0.2">
      <c r="A5" s="19"/>
      <c r="B5" s="17">
        <v>2.2000000000000002</v>
      </c>
      <c r="C5" s="16" t="s">
        <v>263</v>
      </c>
      <c r="D5" s="16" t="s">
        <v>267</v>
      </c>
      <c r="E5" s="66"/>
      <c r="F5" s="14"/>
      <c r="G5" s="17">
        <v>11.1</v>
      </c>
      <c r="H5" s="16" t="s">
        <v>268</v>
      </c>
      <c r="I5" s="20" t="s">
        <v>269</v>
      </c>
    </row>
    <row r="6" spans="1:9" ht="9" customHeight="1" x14ac:dyDescent="0.2">
      <c r="A6" s="19"/>
      <c r="B6" s="17">
        <v>2.2999999999999998</v>
      </c>
      <c r="C6" s="16" t="s">
        <v>263</v>
      </c>
      <c r="D6" s="16" t="s">
        <v>270</v>
      </c>
      <c r="E6" s="66"/>
      <c r="F6" s="14"/>
      <c r="G6" s="17">
        <v>11.2</v>
      </c>
      <c r="H6" s="16" t="s">
        <v>271</v>
      </c>
      <c r="I6" s="16" t="s">
        <v>272</v>
      </c>
    </row>
    <row r="7" spans="1:9" ht="9" customHeight="1" x14ac:dyDescent="0.2">
      <c r="A7" s="12">
        <v>3</v>
      </c>
      <c r="B7" s="13">
        <v>3</v>
      </c>
      <c r="C7" s="7" t="s">
        <v>273</v>
      </c>
      <c r="D7" s="27" t="s">
        <v>16</v>
      </c>
      <c r="E7" s="66"/>
      <c r="F7" s="14"/>
      <c r="G7" s="17">
        <v>11.3</v>
      </c>
      <c r="H7" s="16" t="s">
        <v>274</v>
      </c>
      <c r="I7" s="16" t="s">
        <v>275</v>
      </c>
    </row>
    <row r="8" spans="1:9" ht="9" customHeight="1" x14ac:dyDescent="0.2">
      <c r="A8" s="14"/>
      <c r="B8" s="17">
        <v>3.1</v>
      </c>
      <c r="C8" s="21" t="s">
        <v>276</v>
      </c>
      <c r="D8" s="16" t="s">
        <v>277</v>
      </c>
      <c r="E8" s="66"/>
      <c r="F8" s="14"/>
      <c r="G8" s="17">
        <v>11.4</v>
      </c>
      <c r="H8" s="16" t="s">
        <v>278</v>
      </c>
      <c r="I8" s="16" t="s">
        <v>279</v>
      </c>
    </row>
    <row r="9" spans="1:9" ht="9" customHeight="1" x14ac:dyDescent="0.2">
      <c r="A9" s="14"/>
      <c r="B9" s="17">
        <v>3.2</v>
      </c>
      <c r="C9" s="22" t="s">
        <v>280</v>
      </c>
      <c r="D9" s="16" t="s">
        <v>281</v>
      </c>
      <c r="E9" s="66"/>
      <c r="F9" s="14"/>
      <c r="G9" s="17">
        <v>11.5</v>
      </c>
      <c r="H9" s="16" t="s">
        <v>282</v>
      </c>
      <c r="I9" s="16" t="s">
        <v>283</v>
      </c>
    </row>
    <row r="10" spans="1:9" ht="9" customHeight="1" x14ac:dyDescent="0.2">
      <c r="A10" s="12">
        <v>4</v>
      </c>
      <c r="B10" s="13">
        <v>4</v>
      </c>
      <c r="C10" s="7" t="s">
        <v>284</v>
      </c>
      <c r="D10" s="7" t="s">
        <v>285</v>
      </c>
      <c r="E10" s="66"/>
      <c r="F10" s="14"/>
      <c r="G10" s="17">
        <v>11.6</v>
      </c>
      <c r="H10" s="16" t="s">
        <v>286</v>
      </c>
      <c r="I10" s="16" t="s">
        <v>287</v>
      </c>
    </row>
    <row r="11" spans="1:9" ht="9" customHeight="1" x14ac:dyDescent="0.2">
      <c r="A11" s="14"/>
      <c r="B11" s="17">
        <v>4.0999999999999996</v>
      </c>
      <c r="C11" s="16" t="s">
        <v>288</v>
      </c>
      <c r="D11" s="16" t="s">
        <v>289</v>
      </c>
      <c r="E11" s="66"/>
      <c r="F11" s="14"/>
      <c r="G11" s="17">
        <v>11.7</v>
      </c>
      <c r="H11" s="16" t="s">
        <v>290</v>
      </c>
      <c r="I11" s="16" t="s">
        <v>291</v>
      </c>
    </row>
    <row r="12" spans="1:9" ht="9" customHeight="1" x14ac:dyDescent="0.2">
      <c r="A12" s="12">
        <v>5</v>
      </c>
      <c r="B12" s="13">
        <v>5</v>
      </c>
      <c r="C12" s="8" t="s">
        <v>292</v>
      </c>
      <c r="D12" s="7" t="s">
        <v>293</v>
      </c>
      <c r="E12" s="66"/>
      <c r="F12" s="14"/>
      <c r="G12" s="23">
        <v>40725</v>
      </c>
      <c r="H12" s="20" t="s">
        <v>294</v>
      </c>
      <c r="I12" s="16" t="s">
        <v>295</v>
      </c>
    </row>
    <row r="13" spans="1:9" ht="9" customHeight="1" x14ac:dyDescent="0.2">
      <c r="A13" s="14"/>
      <c r="B13" s="17">
        <v>5.0999999999999996</v>
      </c>
      <c r="C13" s="16" t="s">
        <v>296</v>
      </c>
      <c r="D13" s="16" t="s">
        <v>297</v>
      </c>
      <c r="E13" s="66"/>
      <c r="F13" s="14"/>
      <c r="G13" s="17">
        <v>11.8</v>
      </c>
      <c r="H13" s="16" t="s">
        <v>298</v>
      </c>
      <c r="I13" s="16" t="s">
        <v>299</v>
      </c>
    </row>
    <row r="14" spans="1:9" ht="9" customHeight="1" x14ac:dyDescent="0.2">
      <c r="A14" s="12">
        <v>6</v>
      </c>
      <c r="B14" s="13">
        <v>6</v>
      </c>
      <c r="C14" s="7" t="s">
        <v>300</v>
      </c>
      <c r="D14" s="7" t="s">
        <v>301</v>
      </c>
      <c r="E14" s="66"/>
      <c r="F14" s="12">
        <v>12</v>
      </c>
      <c r="G14" s="13">
        <v>12</v>
      </c>
      <c r="H14" s="7" t="s">
        <v>302</v>
      </c>
      <c r="I14" s="8" t="s">
        <v>303</v>
      </c>
    </row>
    <row r="15" spans="1:9" ht="9" customHeight="1" x14ac:dyDescent="0.2">
      <c r="A15" s="14"/>
      <c r="B15" s="17">
        <v>6.1</v>
      </c>
      <c r="C15" s="7" t="s">
        <v>304</v>
      </c>
      <c r="D15" s="16" t="s">
        <v>305</v>
      </c>
      <c r="E15" s="66"/>
      <c r="F15" s="14"/>
      <c r="G15" s="17">
        <v>12.1</v>
      </c>
      <c r="H15" s="16" t="s">
        <v>306</v>
      </c>
      <c r="I15" s="16" t="s">
        <v>307</v>
      </c>
    </row>
    <row r="16" spans="1:9" ht="9" customHeight="1" x14ac:dyDescent="0.2">
      <c r="A16" s="14"/>
      <c r="B16" s="24" t="s">
        <v>308</v>
      </c>
      <c r="C16" s="16" t="s">
        <v>309</v>
      </c>
      <c r="D16" s="16" t="s">
        <v>310</v>
      </c>
      <c r="E16" s="66"/>
      <c r="F16" s="14"/>
      <c r="G16" s="17">
        <v>12.2</v>
      </c>
      <c r="H16" s="16" t="s">
        <v>311</v>
      </c>
      <c r="I16" s="16" t="s">
        <v>312</v>
      </c>
    </row>
    <row r="17" spans="1:9" ht="9" customHeight="1" x14ac:dyDescent="0.2">
      <c r="A17" s="14"/>
      <c r="B17" s="17">
        <v>6.2</v>
      </c>
      <c r="C17" s="25" t="s">
        <v>313</v>
      </c>
      <c r="D17" s="16" t="s">
        <v>314</v>
      </c>
      <c r="E17" s="66"/>
      <c r="F17" s="26"/>
      <c r="G17" s="23">
        <v>40940</v>
      </c>
      <c r="H17" s="21" t="s">
        <v>315</v>
      </c>
      <c r="I17" s="16" t="s">
        <v>316</v>
      </c>
    </row>
    <row r="18" spans="1:9" ht="9" customHeight="1" x14ac:dyDescent="0.2">
      <c r="A18" s="12">
        <v>7</v>
      </c>
      <c r="B18" s="13">
        <v>7</v>
      </c>
      <c r="C18" s="9" t="s">
        <v>317</v>
      </c>
      <c r="D18" s="7" t="s">
        <v>318</v>
      </c>
      <c r="E18" s="66"/>
      <c r="F18" s="14"/>
      <c r="G18" s="17">
        <v>12.3</v>
      </c>
      <c r="H18" s="16" t="s">
        <v>319</v>
      </c>
      <c r="I18" s="16" t="s">
        <v>320</v>
      </c>
    </row>
    <row r="19" spans="1:9" ht="9" customHeight="1" x14ac:dyDescent="0.2">
      <c r="A19" s="14"/>
      <c r="B19" s="17">
        <v>7.1</v>
      </c>
      <c r="C19" s="21" t="s">
        <v>321</v>
      </c>
      <c r="D19" s="16" t="s">
        <v>322</v>
      </c>
      <c r="E19" s="66"/>
      <c r="F19" s="14"/>
      <c r="G19" s="17">
        <v>12.4</v>
      </c>
      <c r="H19" s="16" t="s">
        <v>323</v>
      </c>
      <c r="I19" s="16" t="s">
        <v>324</v>
      </c>
    </row>
    <row r="20" spans="1:9" ht="9" customHeight="1" x14ac:dyDescent="0.2">
      <c r="A20" s="14"/>
      <c r="B20" s="24" t="s">
        <v>325</v>
      </c>
      <c r="C20" s="21" t="s">
        <v>326</v>
      </c>
      <c r="D20" s="16" t="s">
        <v>327</v>
      </c>
      <c r="E20" s="66"/>
      <c r="F20" s="14"/>
      <c r="G20" s="17">
        <v>12.5</v>
      </c>
      <c r="H20" s="16" t="s">
        <v>328</v>
      </c>
      <c r="I20" s="16" t="s">
        <v>329</v>
      </c>
    </row>
    <row r="21" spans="1:9" ht="9.6" customHeight="1" x14ac:dyDescent="0.2">
      <c r="A21" s="14"/>
      <c r="B21" s="24" t="s">
        <v>330</v>
      </c>
      <c r="C21" s="21" t="s">
        <v>326</v>
      </c>
      <c r="D21" s="16" t="s">
        <v>331</v>
      </c>
      <c r="E21" s="66"/>
      <c r="F21" s="14"/>
      <c r="G21" s="17">
        <v>12.6</v>
      </c>
      <c r="H21" s="16" t="s">
        <v>332</v>
      </c>
      <c r="I21" s="16" t="s">
        <v>333</v>
      </c>
    </row>
    <row r="22" spans="1:9" ht="9" customHeight="1" x14ac:dyDescent="0.2">
      <c r="A22" s="14"/>
      <c r="B22" s="24" t="s">
        <v>334</v>
      </c>
      <c r="C22" s="21" t="s">
        <v>326</v>
      </c>
      <c r="D22" s="16" t="s">
        <v>335</v>
      </c>
      <c r="E22" s="66"/>
      <c r="F22" s="14"/>
      <c r="G22" s="17">
        <v>12.7</v>
      </c>
      <c r="H22" s="16" t="s">
        <v>336</v>
      </c>
      <c r="I22" s="16" t="s">
        <v>337</v>
      </c>
    </row>
    <row r="23" spans="1:9" ht="9" customHeight="1" x14ac:dyDescent="0.2">
      <c r="A23" s="26"/>
      <c r="B23" s="24" t="s">
        <v>338</v>
      </c>
      <c r="C23" s="21" t="s">
        <v>326</v>
      </c>
      <c r="D23" s="16" t="s">
        <v>339</v>
      </c>
      <c r="E23" s="66"/>
      <c r="F23" s="14"/>
      <c r="G23" s="23">
        <v>41091</v>
      </c>
      <c r="H23" s="16" t="s">
        <v>340</v>
      </c>
      <c r="I23" s="16" t="s">
        <v>341</v>
      </c>
    </row>
    <row r="24" spans="1:9" ht="9" customHeight="1" x14ac:dyDescent="0.2">
      <c r="A24" s="14"/>
      <c r="B24" s="17">
        <v>7.2</v>
      </c>
      <c r="C24" s="10" t="s">
        <v>342</v>
      </c>
      <c r="D24" s="8" t="s">
        <v>343</v>
      </c>
      <c r="E24" s="66"/>
      <c r="F24" s="14"/>
      <c r="G24" s="17">
        <v>12.8</v>
      </c>
      <c r="H24" s="16" t="s">
        <v>344</v>
      </c>
      <c r="I24" s="16" t="s">
        <v>345</v>
      </c>
    </row>
    <row r="25" spans="1:9" ht="9" customHeight="1" x14ac:dyDescent="0.2">
      <c r="A25" s="14"/>
      <c r="B25" s="17">
        <v>7.3</v>
      </c>
      <c r="C25" s="10" t="s">
        <v>346</v>
      </c>
      <c r="D25" s="9" t="s">
        <v>347</v>
      </c>
      <c r="E25" s="66"/>
      <c r="F25" s="14"/>
      <c r="G25" s="17">
        <v>12.9</v>
      </c>
      <c r="H25" s="16" t="s">
        <v>348</v>
      </c>
      <c r="I25" s="16" t="s">
        <v>349</v>
      </c>
    </row>
    <row r="26" spans="1:9" ht="9" customHeight="1" x14ac:dyDescent="0.2">
      <c r="A26" s="12">
        <v>8</v>
      </c>
      <c r="B26" s="13">
        <v>8</v>
      </c>
      <c r="C26" s="16" t="s">
        <v>350</v>
      </c>
      <c r="D26" s="16" t="s">
        <v>351</v>
      </c>
      <c r="E26" s="66"/>
      <c r="F26" s="14"/>
      <c r="G26" s="15">
        <v>12.1</v>
      </c>
      <c r="H26" s="16" t="s">
        <v>352</v>
      </c>
      <c r="I26" s="16" t="s">
        <v>353</v>
      </c>
    </row>
    <row r="27" spans="1:9" ht="9" customHeight="1" x14ac:dyDescent="0.2">
      <c r="A27" s="14"/>
      <c r="B27" s="17">
        <v>8.1</v>
      </c>
      <c r="C27" s="16" t="s">
        <v>354</v>
      </c>
      <c r="D27" s="16" t="s">
        <v>355</v>
      </c>
      <c r="E27" s="66"/>
      <c r="F27" s="14"/>
      <c r="G27" s="15">
        <v>12.11</v>
      </c>
      <c r="H27" s="16" t="s">
        <v>356</v>
      </c>
      <c r="I27" s="16" t="s">
        <v>357</v>
      </c>
    </row>
    <row r="28" spans="1:9" ht="9" customHeight="1" x14ac:dyDescent="0.2">
      <c r="A28" s="14"/>
      <c r="B28" s="17">
        <v>8.1999999999999993</v>
      </c>
      <c r="C28" s="16" t="s">
        <v>358</v>
      </c>
      <c r="D28" s="16" t="s">
        <v>359</v>
      </c>
      <c r="E28" s="66"/>
      <c r="F28" s="14"/>
      <c r="G28" s="15">
        <v>12.12</v>
      </c>
      <c r="H28" s="16" t="s">
        <v>360</v>
      </c>
      <c r="I28" s="16" t="s">
        <v>361</v>
      </c>
    </row>
    <row r="29" spans="1:9" ht="9" customHeight="1" x14ac:dyDescent="0.2">
      <c r="A29" s="12">
        <v>9</v>
      </c>
      <c r="B29" s="13">
        <v>9</v>
      </c>
      <c r="C29" s="7" t="s">
        <v>362</v>
      </c>
      <c r="D29" s="9" t="s">
        <v>363</v>
      </c>
      <c r="E29" s="66"/>
      <c r="F29" s="14"/>
      <c r="G29" s="15">
        <v>12.13</v>
      </c>
      <c r="H29" s="16" t="s">
        <v>364</v>
      </c>
      <c r="I29" s="16" t="s">
        <v>365</v>
      </c>
    </row>
    <row r="30" spans="1:9" ht="9" customHeight="1" x14ac:dyDescent="0.2">
      <c r="A30" s="14"/>
      <c r="B30" s="17">
        <v>9.1</v>
      </c>
      <c r="C30" s="16" t="s">
        <v>366</v>
      </c>
      <c r="D30" s="16" t="s">
        <v>367</v>
      </c>
      <c r="E30" s="66"/>
      <c r="F30" s="12">
        <v>13</v>
      </c>
      <c r="G30" s="13">
        <v>13</v>
      </c>
      <c r="H30" s="7" t="s">
        <v>368</v>
      </c>
      <c r="I30" s="7" t="s">
        <v>369</v>
      </c>
    </row>
    <row r="31" spans="1:9" ht="9" customHeight="1" x14ac:dyDescent="0.2">
      <c r="A31" s="26"/>
      <c r="B31" s="24" t="s">
        <v>370</v>
      </c>
      <c r="C31" s="16" t="s">
        <v>371</v>
      </c>
      <c r="D31" s="16" t="s">
        <v>372</v>
      </c>
      <c r="E31" s="66"/>
      <c r="F31" s="14"/>
      <c r="G31" s="17">
        <v>13.1</v>
      </c>
      <c r="H31" s="16" t="s">
        <v>373</v>
      </c>
      <c r="I31" s="16" t="s">
        <v>374</v>
      </c>
    </row>
    <row r="32" spans="1:9" ht="9" customHeight="1" x14ac:dyDescent="0.2">
      <c r="A32" s="14"/>
      <c r="B32" s="17">
        <v>9.1999999999999993</v>
      </c>
      <c r="C32" s="16" t="s">
        <v>375</v>
      </c>
      <c r="D32" s="20" t="s">
        <v>376</v>
      </c>
      <c r="E32" s="66"/>
      <c r="F32" s="14"/>
      <c r="G32" s="17">
        <v>13.2</v>
      </c>
      <c r="H32" s="16" t="s">
        <v>377</v>
      </c>
      <c r="I32" s="16" t="s">
        <v>378</v>
      </c>
    </row>
    <row r="33" spans="1:9" ht="9" customHeight="1" x14ac:dyDescent="0.2">
      <c r="A33" s="14"/>
      <c r="B33" s="17">
        <v>9.3000000000000007</v>
      </c>
      <c r="C33" s="16" t="s">
        <v>379</v>
      </c>
      <c r="D33" s="16" t="s">
        <v>380</v>
      </c>
      <c r="E33" s="66"/>
      <c r="F33" s="14"/>
      <c r="G33" s="17">
        <v>13.3</v>
      </c>
      <c r="H33" s="16" t="s">
        <v>381</v>
      </c>
      <c r="I33" s="16" t="s">
        <v>382</v>
      </c>
    </row>
    <row r="34" spans="1:9" ht="9" customHeight="1" x14ac:dyDescent="0.2">
      <c r="A34" s="14"/>
      <c r="B34" s="17">
        <v>9.4</v>
      </c>
      <c r="C34" s="16" t="s">
        <v>383</v>
      </c>
      <c r="D34" s="16" t="s">
        <v>384</v>
      </c>
      <c r="E34" s="66"/>
      <c r="F34" s="12">
        <v>14</v>
      </c>
      <c r="G34" s="13">
        <v>14</v>
      </c>
      <c r="H34" s="7" t="s">
        <v>385</v>
      </c>
      <c r="I34" s="7" t="s">
        <v>386</v>
      </c>
    </row>
    <row r="35" spans="1:9" ht="9" customHeight="1" x14ac:dyDescent="0.2">
      <c r="A35" s="14"/>
      <c r="B35" s="17">
        <v>9.5</v>
      </c>
      <c r="C35" s="16" t="s">
        <v>387</v>
      </c>
      <c r="D35" s="22" t="s">
        <v>388</v>
      </c>
      <c r="E35" s="66"/>
      <c r="F35" s="14"/>
      <c r="G35" s="17">
        <v>14.1</v>
      </c>
      <c r="H35" s="16" t="s">
        <v>389</v>
      </c>
      <c r="I35" s="20" t="s">
        <v>390</v>
      </c>
    </row>
    <row r="36" spans="1:9" ht="9" customHeight="1" x14ac:dyDescent="0.2">
      <c r="A36" s="14"/>
      <c r="B36" s="17">
        <v>9.6</v>
      </c>
      <c r="C36" s="16" t="s">
        <v>391</v>
      </c>
      <c r="D36" s="16" t="s">
        <v>392</v>
      </c>
      <c r="E36" s="66"/>
      <c r="F36" s="12">
        <v>15</v>
      </c>
      <c r="G36" s="13">
        <v>15</v>
      </c>
      <c r="H36" s="7" t="s">
        <v>393</v>
      </c>
      <c r="I36" s="7" t="s">
        <v>394</v>
      </c>
    </row>
    <row r="37" spans="1:9" ht="9" customHeight="1" x14ac:dyDescent="0.2">
      <c r="A37" s="14"/>
      <c r="B37" s="17">
        <v>9.6999999999999993</v>
      </c>
      <c r="C37" s="16" t="s">
        <v>395</v>
      </c>
      <c r="D37" s="16" t="s">
        <v>396</v>
      </c>
      <c r="E37" s="66"/>
      <c r="F37" s="14"/>
      <c r="G37" s="17">
        <v>15.1</v>
      </c>
      <c r="H37" s="16" t="s">
        <v>397</v>
      </c>
      <c r="I37" s="16" t="s">
        <v>398</v>
      </c>
    </row>
    <row r="38" spans="1:9" ht="9" customHeight="1" x14ac:dyDescent="0.2">
      <c r="A38" s="14"/>
      <c r="B38" s="17">
        <v>9.8000000000000007</v>
      </c>
      <c r="C38" s="16" t="s">
        <v>399</v>
      </c>
      <c r="D38" s="16" t="s">
        <v>400</v>
      </c>
      <c r="E38" s="66"/>
      <c r="F38" s="12">
        <v>16</v>
      </c>
      <c r="G38" s="13">
        <v>16</v>
      </c>
      <c r="H38" s="7" t="s">
        <v>401</v>
      </c>
      <c r="I38" s="7" t="s">
        <v>402</v>
      </c>
    </row>
    <row r="39" spans="1:9" ht="9" customHeight="1" x14ac:dyDescent="0.2">
      <c r="A39" s="14"/>
      <c r="B39" s="17">
        <v>9.9</v>
      </c>
      <c r="C39" s="16" t="s">
        <v>403</v>
      </c>
      <c r="D39" s="16" t="s">
        <v>404</v>
      </c>
      <c r="E39" s="66"/>
      <c r="F39" s="14"/>
      <c r="G39" s="17">
        <v>16.100000000000001</v>
      </c>
      <c r="H39" s="16" t="s">
        <v>405</v>
      </c>
      <c r="I39" s="16" t="s">
        <v>406</v>
      </c>
    </row>
    <row r="40" spans="1:9" ht="9" customHeight="1" x14ac:dyDescent="0.2">
      <c r="A40" s="14"/>
      <c r="B40" s="15">
        <v>9.1</v>
      </c>
      <c r="C40" s="16" t="s">
        <v>407</v>
      </c>
      <c r="D40" s="20" t="s">
        <v>408</v>
      </c>
      <c r="E40" s="66"/>
      <c r="F40" s="14"/>
      <c r="G40" s="17">
        <v>16.2</v>
      </c>
      <c r="H40" s="16" t="s">
        <v>409</v>
      </c>
      <c r="I40" s="16" t="s">
        <v>410</v>
      </c>
    </row>
    <row r="41" spans="1:9" ht="9" customHeight="1" x14ac:dyDescent="0.2">
      <c r="A41" s="14"/>
      <c r="B41" s="15">
        <v>9.11</v>
      </c>
      <c r="C41" s="16" t="s">
        <v>411</v>
      </c>
      <c r="D41" s="16" t="s">
        <v>412</v>
      </c>
      <c r="E41" s="66"/>
      <c r="F41" s="14"/>
      <c r="G41" s="17">
        <v>16.3</v>
      </c>
      <c r="H41" s="16" t="s">
        <v>413</v>
      </c>
      <c r="I41" s="16" t="s">
        <v>414</v>
      </c>
    </row>
    <row r="42" spans="1:9" ht="9" customHeight="1" x14ac:dyDescent="0.2">
      <c r="A42" s="14"/>
      <c r="B42" s="15">
        <v>9.1199999999999992</v>
      </c>
      <c r="C42" s="16" t="s">
        <v>415</v>
      </c>
      <c r="D42" s="16" t="s">
        <v>416</v>
      </c>
      <c r="E42" s="66"/>
      <c r="F42" s="12">
        <v>17</v>
      </c>
      <c r="G42" s="13">
        <v>17</v>
      </c>
      <c r="H42" s="7" t="s">
        <v>417</v>
      </c>
      <c r="I42" s="7" t="s">
        <v>418</v>
      </c>
    </row>
    <row r="43" spans="1:9" ht="9" customHeight="1" x14ac:dyDescent="0.2">
      <c r="A43" s="14"/>
      <c r="B43" s="15">
        <v>9.1300000000000008</v>
      </c>
      <c r="C43" s="16" t="s">
        <v>419</v>
      </c>
      <c r="D43" s="16" t="s">
        <v>420</v>
      </c>
      <c r="E43" s="66"/>
      <c r="F43" s="14"/>
      <c r="G43" s="17">
        <v>17.100000000000001</v>
      </c>
      <c r="H43" s="16" t="s">
        <v>421</v>
      </c>
      <c r="I43" s="16" t="s">
        <v>422</v>
      </c>
    </row>
    <row r="44" spans="1:9" ht="9" customHeight="1" x14ac:dyDescent="0.2">
      <c r="A44" s="14"/>
      <c r="B44" s="15">
        <v>9.14</v>
      </c>
      <c r="C44" s="16" t="s">
        <v>423</v>
      </c>
      <c r="D44" s="16" t="s">
        <v>424</v>
      </c>
      <c r="E44" s="66"/>
      <c r="F44" s="14"/>
      <c r="G44" s="17">
        <v>17.2</v>
      </c>
      <c r="H44" s="16" t="s">
        <v>425</v>
      </c>
      <c r="I44" s="16" t="s">
        <v>426</v>
      </c>
    </row>
    <row r="45" spans="1:9" ht="9" customHeight="1" x14ac:dyDescent="0.2">
      <c r="A45" s="14"/>
      <c r="B45" s="15">
        <v>9.15</v>
      </c>
      <c r="C45" s="16" t="s">
        <v>427</v>
      </c>
      <c r="D45" s="16" t="s">
        <v>428</v>
      </c>
      <c r="E45" s="66"/>
      <c r="F45" s="14"/>
      <c r="G45" s="17">
        <v>17.3</v>
      </c>
      <c r="H45" s="16" t="s">
        <v>429</v>
      </c>
      <c r="I45" s="16" t="s">
        <v>430</v>
      </c>
    </row>
    <row r="46" spans="1:9" ht="9" customHeight="1" x14ac:dyDescent="0.2">
      <c r="A46" s="14"/>
      <c r="B46" s="15">
        <v>9.16</v>
      </c>
      <c r="C46" s="16" t="s">
        <v>431</v>
      </c>
      <c r="D46" s="16" t="s">
        <v>432</v>
      </c>
      <c r="E46" s="66"/>
      <c r="F46" s="12">
        <v>18</v>
      </c>
      <c r="G46" s="13">
        <v>18</v>
      </c>
      <c r="H46" s="7" t="s">
        <v>433</v>
      </c>
      <c r="I46" s="7" t="s">
        <v>434</v>
      </c>
    </row>
    <row r="47" spans="1:9" ht="9" customHeight="1" x14ac:dyDescent="0.2">
      <c r="A47" s="14"/>
      <c r="B47" s="15">
        <v>9.17</v>
      </c>
      <c r="C47" s="16" t="s">
        <v>435</v>
      </c>
      <c r="D47" s="16" t="s">
        <v>436</v>
      </c>
      <c r="E47" s="66"/>
      <c r="F47" s="14"/>
      <c r="G47" s="17">
        <v>18.100000000000001</v>
      </c>
      <c r="H47" s="16" t="s">
        <v>437</v>
      </c>
      <c r="I47" s="16" t="s">
        <v>438</v>
      </c>
    </row>
    <row r="48" spans="1:9" ht="9" customHeight="1" x14ac:dyDescent="0.2">
      <c r="A48" s="14"/>
      <c r="B48" s="15">
        <v>9.18</v>
      </c>
      <c r="C48" s="16" t="s">
        <v>439</v>
      </c>
      <c r="D48" s="16" t="s">
        <v>440</v>
      </c>
      <c r="E48" s="66"/>
      <c r="F48" s="14"/>
      <c r="G48" s="17">
        <v>18.2</v>
      </c>
      <c r="H48" s="16" t="s">
        <v>441</v>
      </c>
      <c r="I48" s="16" t="s">
        <v>442</v>
      </c>
    </row>
    <row r="49" spans="1:9" ht="9" customHeight="1" x14ac:dyDescent="0.2">
      <c r="A49" s="12">
        <v>10</v>
      </c>
      <c r="B49" s="13">
        <v>10</v>
      </c>
      <c r="C49" s="7" t="s">
        <v>443</v>
      </c>
      <c r="D49" s="9" t="s">
        <v>444</v>
      </c>
      <c r="E49" s="66"/>
      <c r="F49" s="14"/>
      <c r="G49" s="17">
        <v>18.3</v>
      </c>
      <c r="H49" s="16" t="s">
        <v>445</v>
      </c>
      <c r="I49" s="16" t="s">
        <v>446</v>
      </c>
    </row>
    <row r="50" spans="1:9" ht="9" customHeight="1" x14ac:dyDescent="0.2">
      <c r="A50" s="14"/>
      <c r="B50" s="17">
        <v>10.1</v>
      </c>
      <c r="C50" s="16" t="s">
        <v>447</v>
      </c>
      <c r="D50" s="16" t="s">
        <v>448</v>
      </c>
      <c r="E50" s="66"/>
      <c r="F50" s="12">
        <v>19</v>
      </c>
      <c r="G50" s="13">
        <v>19</v>
      </c>
      <c r="H50" s="8" t="s">
        <v>449</v>
      </c>
      <c r="I50" s="7" t="s">
        <v>450</v>
      </c>
    </row>
    <row r="51" spans="1:9" ht="9" customHeight="1" x14ac:dyDescent="0.2">
      <c r="A51" s="14"/>
      <c r="B51" s="17">
        <v>10.199999999999999</v>
      </c>
      <c r="C51" s="16" t="s">
        <v>451</v>
      </c>
      <c r="D51" s="16" t="s">
        <v>452</v>
      </c>
      <c r="E51" s="66"/>
      <c r="F51" s="14"/>
      <c r="G51" s="17">
        <v>19.100000000000001</v>
      </c>
      <c r="H51" s="16" t="s">
        <v>453</v>
      </c>
      <c r="I51" s="16" t="s">
        <v>454</v>
      </c>
    </row>
    <row r="52" spans="1:9" ht="9" customHeight="1" x14ac:dyDescent="0.2">
      <c r="A52" s="14"/>
      <c r="B52" s="17">
        <v>10.3</v>
      </c>
      <c r="C52" s="16" t="s">
        <v>455</v>
      </c>
      <c r="D52" s="16" t="s">
        <v>456</v>
      </c>
      <c r="E52" s="66"/>
      <c r="F52" s="14"/>
      <c r="G52" s="17">
        <v>19.2</v>
      </c>
      <c r="H52" s="16" t="s">
        <v>457</v>
      </c>
      <c r="I52" s="16" t="s">
        <v>458</v>
      </c>
    </row>
    <row r="53" spans="1:9" ht="9" customHeight="1" x14ac:dyDescent="0.2">
      <c r="A53" s="14"/>
      <c r="B53" s="23">
        <v>40238</v>
      </c>
      <c r="C53" s="16" t="s">
        <v>459</v>
      </c>
      <c r="D53" s="16" t="s">
        <v>460</v>
      </c>
      <c r="E53" s="66"/>
      <c r="F53" s="14"/>
      <c r="G53" s="17">
        <v>19.3</v>
      </c>
      <c r="H53" s="16" t="s">
        <v>461</v>
      </c>
      <c r="I53" s="16" t="s">
        <v>462</v>
      </c>
    </row>
    <row r="54" spans="1:9" ht="9" customHeight="1" x14ac:dyDescent="0.2">
      <c r="A54" s="14"/>
      <c r="B54" s="17">
        <v>10.4</v>
      </c>
      <c r="C54" s="16" t="s">
        <v>463</v>
      </c>
      <c r="D54" s="16" t="s">
        <v>464</v>
      </c>
      <c r="E54" s="66"/>
      <c r="F54" s="12">
        <v>20</v>
      </c>
      <c r="G54" s="13">
        <v>20</v>
      </c>
      <c r="H54" s="7" t="s">
        <v>465</v>
      </c>
      <c r="I54" s="8" t="s">
        <v>466</v>
      </c>
    </row>
    <row r="55" spans="1:9" ht="9" customHeight="1" x14ac:dyDescent="0.2">
      <c r="A55" s="14"/>
      <c r="B55" s="17">
        <v>10.5</v>
      </c>
      <c r="C55" s="16" t="s">
        <v>467</v>
      </c>
      <c r="D55" s="16" t="s">
        <v>468</v>
      </c>
      <c r="E55" s="66"/>
      <c r="F55" s="14"/>
      <c r="G55" s="17">
        <v>20.100000000000001</v>
      </c>
      <c r="H55" s="16" t="s">
        <v>469</v>
      </c>
      <c r="I55" s="16" t="s">
        <v>470</v>
      </c>
    </row>
    <row r="56" spans="1:9" ht="9" customHeight="1" x14ac:dyDescent="0.2">
      <c r="A56" s="14"/>
      <c r="B56" s="17">
        <v>10.6</v>
      </c>
      <c r="C56" s="16" t="s">
        <v>471</v>
      </c>
      <c r="D56" s="16" t="s">
        <v>472</v>
      </c>
      <c r="E56" s="66"/>
      <c r="F56" s="14"/>
      <c r="G56" s="17">
        <v>20.2</v>
      </c>
      <c r="H56" s="16" t="s">
        <v>473</v>
      </c>
      <c r="I56" s="16" t="s">
        <v>474</v>
      </c>
    </row>
    <row r="57" spans="1:9" ht="9" customHeight="1" x14ac:dyDescent="0.2">
      <c r="A57" s="14"/>
      <c r="B57" s="17">
        <v>10.7</v>
      </c>
      <c r="C57" s="16" t="s">
        <v>475</v>
      </c>
      <c r="D57" s="16" t="s">
        <v>476</v>
      </c>
      <c r="E57" s="66"/>
      <c r="F57" s="14"/>
      <c r="G57" s="17">
        <v>20.3</v>
      </c>
      <c r="H57" s="16" t="s">
        <v>477</v>
      </c>
      <c r="I57" s="16" t="s">
        <v>478</v>
      </c>
    </row>
    <row r="58" spans="1:9" ht="9" customHeight="1" x14ac:dyDescent="0.2">
      <c r="A58" s="14"/>
      <c r="B58" s="17">
        <v>10.8</v>
      </c>
      <c r="C58" s="16" t="s">
        <v>479</v>
      </c>
      <c r="D58" s="16" t="s">
        <v>480</v>
      </c>
      <c r="E58" s="66"/>
      <c r="F58" s="14"/>
      <c r="G58" s="17">
        <v>20.399999999999999</v>
      </c>
      <c r="H58" s="16" t="s">
        <v>481</v>
      </c>
      <c r="I58" s="16" t="s">
        <v>482</v>
      </c>
    </row>
    <row r="59" spans="1:9" ht="9" customHeight="1" x14ac:dyDescent="0.2">
      <c r="A59" s="14"/>
      <c r="B59" s="17">
        <v>10.9</v>
      </c>
      <c r="C59" s="16" t="s">
        <v>483</v>
      </c>
      <c r="D59" s="16" t="s">
        <v>484</v>
      </c>
      <c r="E59" s="66"/>
      <c r="F59" s="12">
        <v>21</v>
      </c>
      <c r="G59" s="13">
        <v>21</v>
      </c>
      <c r="H59" s="7" t="s">
        <v>485</v>
      </c>
      <c r="I59" s="7" t="s">
        <v>486</v>
      </c>
    </row>
    <row r="60" spans="1:9" ht="9" customHeight="1" x14ac:dyDescent="0.2">
      <c r="A60" s="14"/>
      <c r="B60" s="15">
        <v>10.1</v>
      </c>
      <c r="C60" s="16" t="s">
        <v>487</v>
      </c>
      <c r="D60" s="16" t="s">
        <v>488</v>
      </c>
      <c r="E60" s="66"/>
      <c r="F60" s="26"/>
      <c r="G60" s="17">
        <v>21.1</v>
      </c>
      <c r="H60" s="16" t="s">
        <v>489</v>
      </c>
      <c r="I60" s="16" t="s">
        <v>490</v>
      </c>
    </row>
    <row r="61" spans="1:9" ht="9" customHeight="1" x14ac:dyDescent="0.2">
      <c r="A61" s="14"/>
      <c r="B61" s="15">
        <v>10.11</v>
      </c>
      <c r="C61" s="16" t="s">
        <v>491</v>
      </c>
      <c r="D61" s="16" t="s">
        <v>492</v>
      </c>
      <c r="E61" s="66"/>
      <c r="F61" s="14"/>
      <c r="G61" s="17">
        <v>21.2</v>
      </c>
      <c r="H61" s="16" t="s">
        <v>493</v>
      </c>
      <c r="I61" s="16" t="s">
        <v>494</v>
      </c>
    </row>
    <row r="62" spans="1:9" ht="9" customHeight="1" x14ac:dyDescent="0.2">
      <c r="A62" s="26"/>
      <c r="B62" s="23">
        <v>40483</v>
      </c>
      <c r="C62" s="11" t="s">
        <v>495</v>
      </c>
      <c r="D62" s="16" t="s">
        <v>496</v>
      </c>
      <c r="E62" s="66"/>
      <c r="F62" s="14"/>
      <c r="G62" s="17">
        <v>21.3</v>
      </c>
      <c r="H62" s="16" t="s">
        <v>497</v>
      </c>
      <c r="I62" s="16" t="s">
        <v>498</v>
      </c>
    </row>
    <row r="63" spans="1:9" ht="9" customHeight="1" x14ac:dyDescent="0.2">
      <c r="A63" s="14"/>
      <c r="B63" s="23">
        <v>40484</v>
      </c>
      <c r="C63" s="25" t="s">
        <v>499</v>
      </c>
      <c r="D63" s="22" t="s">
        <v>500</v>
      </c>
      <c r="E63" s="66"/>
      <c r="F63" s="14"/>
      <c r="G63" s="17">
        <v>21.4</v>
      </c>
      <c r="H63" s="16" t="s">
        <v>501</v>
      </c>
      <c r="I63" s="16" t="s">
        <v>502</v>
      </c>
    </row>
    <row r="64" spans="1:9" ht="9" customHeight="1" x14ac:dyDescent="0.2">
      <c r="A64" s="14"/>
      <c r="B64" s="15">
        <v>10.119999999999999</v>
      </c>
      <c r="C64" s="16" t="s">
        <v>503</v>
      </c>
      <c r="D64" s="16" t="s">
        <v>504</v>
      </c>
      <c r="E64" s="67"/>
      <c r="F64" s="14"/>
      <c r="G64" s="19"/>
      <c r="H64" s="19"/>
      <c r="I64" s="19"/>
    </row>
  </sheetData>
  <mergeCells count="1">
    <mergeCell ref="E1:E6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12</vt:i4>
      </vt:variant>
    </vt:vector>
  </HeadingPairs>
  <TitlesOfParts>
    <vt:vector size="22" baseType="lpstr">
      <vt:lpstr>DIRECCIÓN GENERAL</vt:lpstr>
      <vt:lpstr>DIRECCIÓN MÉDICA</vt:lpstr>
      <vt:lpstr>DIRECCIÓN DE INVESTIGACIÓN Y EN</vt:lpstr>
      <vt:lpstr>DIRECCIÓN DE DESARROLLO Y VINCU</vt:lpstr>
      <vt:lpstr>DIRECCIÓN DE ADMINISTRACIÓN</vt:lpstr>
      <vt:lpstr>DIRECCIÓN DE ENFERMERÍA</vt:lpstr>
      <vt:lpstr>DATA</vt:lpstr>
      <vt:lpstr>A</vt:lpstr>
      <vt:lpstr>Table 1</vt:lpstr>
      <vt:lpstr>listado</vt:lpstr>
      <vt:lpstr>DATA!Área_de_impresión</vt:lpstr>
      <vt:lpstr>'DIRECCIÓN DE DESARROLLO Y VINCU'!Área_de_impresión</vt:lpstr>
      <vt:lpstr>'DIRECCIÓN DE ENFERMERÍA'!Área_de_impresión</vt:lpstr>
      <vt:lpstr>'DIRECCIÓN DE INVESTIGACIÓN Y EN'!Área_de_impresión</vt:lpstr>
      <vt:lpstr>'DIRECCIÓN GENERAL'!Área_de_impresión</vt:lpstr>
      <vt:lpstr>'DIRECCIÓN MÉDICA'!Área_de_impresión</vt:lpstr>
      <vt:lpstr>'DIRECCIÓN DE ADMINISTRACIÓN'!Títulos_a_imprimir</vt:lpstr>
      <vt:lpstr>'DIRECCIÓN DE DESARROLLO Y VINCU'!Títulos_a_imprimir</vt:lpstr>
      <vt:lpstr>'DIRECCIÓN DE ENFERMERÍA'!Títulos_a_imprimir</vt:lpstr>
      <vt:lpstr>'DIRECCIÓN DE INVESTIGACIÓN Y EN'!Títulos_a_imprimir</vt:lpstr>
      <vt:lpstr>'DIRECCIÓN GENERAL'!Títulos_a_imprimir</vt:lpstr>
      <vt:lpstr>'DIRECCIÓN MÉDICA'!Títulos_a_imprimir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2025-06-19T17:29:07Z</dcterms:created>
  <dcterms:modified xsi:type="dcterms:W3CDTF">2025-08-15T18:06:51Z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</Properties>
</file>